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activeTab="0"/>
  </bookViews>
  <sheets>
    <sheet name="Proposta comercial" sheetId="1" r:id="rId1"/>
    <sheet name="Custos " sheetId="2" r:id="rId2"/>
    <sheet name="Valores" sheetId="3" r:id="rId3"/>
    <sheet name="Memoria de Calculo" sheetId="4" r:id="rId4"/>
    <sheet name="Tabela de Preços" sheetId="5" r:id="rId5"/>
    <sheet name="Descrição " sheetId="6" r:id="rId6"/>
    <sheet name="Parametro" sheetId="7" state="hidden" r:id="rId7"/>
    <sheet name="Itens" sheetId="8" r:id="rId8"/>
  </sheets>
  <externalReferences>
    <externalReference r:id="rId11"/>
  </externalReferences>
  <definedNames>
    <definedName name="Rota">'Descrição '!$B$7:$B$12</definedName>
  </definedNames>
  <calcPr fullCalcOnLoad="1"/>
</workbook>
</file>

<file path=xl/sharedStrings.xml><?xml version="1.0" encoding="utf-8"?>
<sst xmlns="http://schemas.openxmlformats.org/spreadsheetml/2006/main" count="895" uniqueCount="344">
  <si>
    <t>COMPOSIÇÃO DE CUSTOS E FORMAÇÃO DE PREÇOS</t>
  </si>
  <si>
    <t>Item</t>
  </si>
  <si>
    <t>Percurso:</t>
  </si>
  <si>
    <t>KM</t>
  </si>
  <si>
    <t>Veículo:</t>
  </si>
  <si>
    <t>Ano:</t>
  </si>
  <si>
    <t>DADOS COMPLEMENTARES</t>
  </si>
  <si>
    <t>Tipo de serviço</t>
  </si>
  <si>
    <t xml:space="preserve">Locação de veículos  </t>
  </si>
  <si>
    <t>Coeficiente básico de consumo de combustível (litros/km);</t>
  </si>
  <si>
    <t>Salário normativo da categoria</t>
  </si>
  <si>
    <t>Preço médio do litro de combustível (R$/litro).</t>
  </si>
  <si>
    <t>Categoria profissional</t>
  </si>
  <si>
    <t>Motorista</t>
  </si>
  <si>
    <t>Total</t>
  </si>
  <si>
    <t>Data base da categoria</t>
  </si>
  <si>
    <t>Custo de Óleos e Lubrificantes</t>
  </si>
  <si>
    <t>Coeficiente básico de consumo de óleos e lubrificantes (litros/km);</t>
  </si>
  <si>
    <t>CÁLCULO DOS CUSTOS FIXOS</t>
  </si>
  <si>
    <t>Preço médio do litro de óleo/lubrificante (R$/litro).</t>
  </si>
  <si>
    <t>Valor Base do Veiculo de Acordo com Tabela</t>
  </si>
  <si>
    <t>Depreciação</t>
  </si>
  <si>
    <t>Custo de Rodagem</t>
  </si>
  <si>
    <t xml:space="preserve">Fator de Remuneração Anual Veiculo: </t>
  </si>
  <si>
    <t>Vida Útil Estimada</t>
  </si>
  <si>
    <t>Ano Fabricação</t>
  </si>
  <si>
    <t>Faixa de idade</t>
  </si>
  <si>
    <t>Fator de Remuneração</t>
  </si>
  <si>
    <t>Quantidade de Pneus</t>
  </si>
  <si>
    <t>MICRO</t>
  </si>
  <si>
    <t>Preço médio do pneu (R$/pneu).</t>
  </si>
  <si>
    <t>ÔNIBUS</t>
  </si>
  <si>
    <t>Remuneração do Investimento</t>
  </si>
  <si>
    <t>Preço médio da recapagem (R$/2pneu).</t>
  </si>
  <si>
    <t xml:space="preserve">Fator de Remuneração Anual Veiculo </t>
  </si>
  <si>
    <t>Total Pneus Traseiros</t>
  </si>
  <si>
    <t>Encargos Sociais para optantes do Simples Nacional</t>
  </si>
  <si>
    <t>Vida Útil Estimada Dianteiro</t>
  </si>
  <si>
    <t>Encargos Sociais não optante do Simples Nacional</t>
  </si>
  <si>
    <t>Custos com Pessoal</t>
  </si>
  <si>
    <t>Salários</t>
  </si>
  <si>
    <t>Qtde</t>
  </si>
  <si>
    <t>%</t>
  </si>
  <si>
    <t>Valor</t>
  </si>
  <si>
    <t>Total Pneus Dianteiro</t>
  </si>
  <si>
    <t>Custo Total de Rodagem</t>
  </si>
  <si>
    <t>Custo de Manutenção</t>
  </si>
  <si>
    <t xml:space="preserve"> </t>
  </si>
  <si>
    <t>Km média para manutenção</t>
  </si>
  <si>
    <t>Custo de Serviços (mecânico e ajudante)</t>
  </si>
  <si>
    <t>GRUPO A</t>
  </si>
  <si>
    <t>Custo peças e assessórios</t>
  </si>
  <si>
    <t>INSS</t>
  </si>
  <si>
    <t>SESI ou SESC</t>
  </si>
  <si>
    <t>Custos Variáveis</t>
  </si>
  <si>
    <t>SENAI ou SENAC</t>
  </si>
  <si>
    <t>Custos Variáveis (R$/km)</t>
  </si>
  <si>
    <t xml:space="preserve">INCRA </t>
  </si>
  <si>
    <t>Salário educação</t>
  </si>
  <si>
    <t>FGTS</t>
  </si>
  <si>
    <t>Custos Variáveis Mensal (km mensal x Custo por km)</t>
  </si>
  <si>
    <t xml:space="preserve">Seguro acidente do trabalho </t>
  </si>
  <si>
    <t>TOTAL DOS CUSTOS VARIÁVEIS</t>
  </si>
  <si>
    <t>SEBRAE</t>
  </si>
  <si>
    <t xml:space="preserve">TOTAL DOS CUSTOS </t>
  </si>
  <si>
    <t xml:space="preserve">Total Grupo A </t>
  </si>
  <si>
    <t xml:space="preserve">Custos Indiretos </t>
  </si>
  <si>
    <t>Base de Cálculo (Custos Totais)</t>
  </si>
  <si>
    <t>GRUPO B – Tempo Não Trabalhado</t>
  </si>
  <si>
    <t>Custos Indiretos</t>
  </si>
  <si>
    <t xml:space="preserve">Férias </t>
  </si>
  <si>
    <t>Aviso Prévio trabalhado</t>
  </si>
  <si>
    <t xml:space="preserve"> Lucro</t>
  </si>
  <si>
    <t>Auxílio doença</t>
  </si>
  <si>
    <t>Base de Cálculo (Custos Totais + Custos Indiretos)</t>
  </si>
  <si>
    <t>Acidente de trabalho</t>
  </si>
  <si>
    <t>Lucro</t>
  </si>
  <si>
    <t>Faltas legais</t>
  </si>
  <si>
    <t>Afastamento maternidade</t>
  </si>
  <si>
    <t>Licença paternidade</t>
  </si>
  <si>
    <t>Tributos</t>
  </si>
  <si>
    <t xml:space="preserve">13º Salário </t>
  </si>
  <si>
    <t>Base de Calculo (Custos Variáveis + Custo Fixo + Custos Indiretos e Lucro)</t>
  </si>
  <si>
    <t xml:space="preserve">Total Grupo B' </t>
  </si>
  <si>
    <t>ISS</t>
  </si>
  <si>
    <t>PIS</t>
  </si>
  <si>
    <t>GRUPO C</t>
  </si>
  <si>
    <t>COFINS</t>
  </si>
  <si>
    <t>Aviso prévio indenizado</t>
  </si>
  <si>
    <t>SIMPLES</t>
  </si>
  <si>
    <t>Indenização adicional</t>
  </si>
  <si>
    <t>Total de tributos</t>
  </si>
  <si>
    <t>Incidência do FGTS sobre o aviso prévio indenizado</t>
  </si>
  <si>
    <t>Indenização (rescisão sem justa causa - 40% FGTS)</t>
  </si>
  <si>
    <t>Indenização (rescisão sem justa causa -10% FGTS)</t>
  </si>
  <si>
    <t>Valor do percurso/KM</t>
  </si>
  <si>
    <t>Incidência do FGTS sobre afastamento superior 15 dias por acidente do trabalho</t>
  </si>
  <si>
    <t>Incidência dos encargos dos grupo A e B</t>
  </si>
  <si>
    <t>Total do grupo C</t>
  </si>
  <si>
    <t>Total dos Encargos Sociais</t>
  </si>
  <si>
    <t>Auxílio Alimentação</t>
  </si>
  <si>
    <t>Ticket Alimentação/Refeição</t>
  </si>
  <si>
    <t>Percentual da participação do empregado</t>
  </si>
  <si>
    <t>Total Auxílio Alimentação</t>
  </si>
  <si>
    <t>Vale Transporte</t>
  </si>
  <si>
    <t>Ticket Transporte</t>
  </si>
  <si>
    <t>Valor descontado do empregado</t>
  </si>
  <si>
    <t>Total Vale Transporte</t>
  </si>
  <si>
    <t>Custos com Uniformes</t>
  </si>
  <si>
    <t>Uniforme</t>
  </si>
  <si>
    <t>TAXAS</t>
  </si>
  <si>
    <t>IPVA (1% sobre o valor do veiculo )</t>
  </si>
  <si>
    <t>DPVAT (1/12 avos)</t>
  </si>
  <si>
    <t>Licenciamento (1/12 avos)</t>
  </si>
  <si>
    <t>Vistoria (1/12 avos)</t>
  </si>
  <si>
    <t>Total das Taxas</t>
  </si>
  <si>
    <t>Seguro</t>
  </si>
  <si>
    <t xml:space="preserve">Rastreamento e Assistência </t>
  </si>
  <si>
    <t>Assistência 24 horas</t>
  </si>
  <si>
    <t xml:space="preserve">Rastreamento </t>
  </si>
  <si>
    <t>TOTAL CUSTOS FIXOS</t>
  </si>
  <si>
    <t>VALORES</t>
  </si>
  <si>
    <t>Descrição</t>
  </si>
  <si>
    <t>QTD</t>
  </si>
  <si>
    <t>Veículo</t>
  </si>
  <si>
    <t>Insumos</t>
  </si>
  <si>
    <t>Seguro de vida e acidente</t>
  </si>
  <si>
    <t>Combustível</t>
  </si>
  <si>
    <t>Veiculo</t>
  </si>
  <si>
    <t>Nº de passageiros</t>
  </si>
  <si>
    <t>Valor do seguro</t>
  </si>
  <si>
    <t>Categoria</t>
  </si>
  <si>
    <t>Diesel</t>
  </si>
  <si>
    <t>Valor do veículo (R$)</t>
  </si>
  <si>
    <t>Vida Útil  do veículo (km)</t>
  </si>
  <si>
    <t xml:space="preserve">Gasolina </t>
  </si>
  <si>
    <t>Vida Útil do veículo (anos)</t>
  </si>
  <si>
    <t>Pneus</t>
  </si>
  <si>
    <t>Óleo lubrificante (R$/litro)</t>
  </si>
  <si>
    <t>Modelo</t>
  </si>
  <si>
    <t>Motor Diesel</t>
  </si>
  <si>
    <t>Quantidade</t>
  </si>
  <si>
    <t>Motor Flex</t>
  </si>
  <si>
    <t>Vida Util (km) Traseiro</t>
  </si>
  <si>
    <t xml:space="preserve">Serviços </t>
  </si>
  <si>
    <t>Preço (R$)</t>
  </si>
  <si>
    <t>Rastreamento</t>
  </si>
  <si>
    <t>Câmara (R$)</t>
  </si>
  <si>
    <t>Protetor (R$)</t>
  </si>
  <si>
    <t>Recapagem (R$)</t>
  </si>
  <si>
    <t>Motorista Passeio</t>
  </si>
  <si>
    <t xml:space="preserve">Motorista Van </t>
  </si>
  <si>
    <t>Total recapagem</t>
  </si>
  <si>
    <t xml:space="preserve">Motorista ônibus/micro </t>
  </si>
  <si>
    <t>Coeficiente</t>
  </si>
  <si>
    <t>Uniformes</t>
  </si>
  <si>
    <t>Lubrificantes</t>
  </si>
  <si>
    <t xml:space="preserve">Manutenção </t>
  </si>
  <si>
    <t>Qtde/ano</t>
  </si>
  <si>
    <t>Qtde/mês</t>
  </si>
  <si>
    <t>Valor/mês</t>
  </si>
  <si>
    <t>Periodicidade da Troca (km)</t>
  </si>
  <si>
    <t>Km médio para manutenção</t>
  </si>
  <si>
    <t>Calça</t>
  </si>
  <si>
    <t>Capacidade do Reservatório/Lt</t>
  </si>
  <si>
    <t>Custo manutenção/Km</t>
  </si>
  <si>
    <t>Camisa</t>
  </si>
  <si>
    <t>Total manutenção</t>
  </si>
  <si>
    <t>Assistência 24 h</t>
  </si>
  <si>
    <t>Consumo (km/litro)</t>
  </si>
  <si>
    <t>Combustível (tipo)</t>
  </si>
  <si>
    <t>Taxas</t>
  </si>
  <si>
    <t>Veículos Utilitários</t>
  </si>
  <si>
    <t>Licenciamento</t>
  </si>
  <si>
    <t>Veículos Pesados</t>
  </si>
  <si>
    <t>DPVAT (valor definido</t>
  </si>
  <si>
    <t>Vistoria</t>
  </si>
  <si>
    <t>Seguro DPVAT</t>
  </si>
  <si>
    <t>Seguro DPVAT (ano)</t>
  </si>
  <si>
    <t>IPVA</t>
  </si>
  <si>
    <t>Vistoria Inmetro/DETRAN</t>
  </si>
  <si>
    <t>OBSERVAÇÕES:</t>
  </si>
  <si>
    <t xml:space="preserve">A presente Planilha de Custo tem como instrumento metodológico o modelo </t>
  </si>
  <si>
    <t>elaborado por Empresa Brasileira de Planejamento de Transportes – GEIPOT</t>
  </si>
  <si>
    <t>e FNDE.</t>
  </si>
  <si>
    <t>As informações técnicas dos veículos foram retiradas de site especializados.</t>
  </si>
  <si>
    <t>Os Salário base segundo sites de pesquisa salarial.</t>
  </si>
  <si>
    <t xml:space="preserve">O valor do auxílio alimentação foi retirado da última convenção coletiva </t>
  </si>
  <si>
    <t xml:space="preserve">do sindicato dos motoristas do Norte de Minas. </t>
  </si>
  <si>
    <t>O valor do auxílio transporte foi de acordo com valor da passagem local.</t>
  </si>
  <si>
    <t>MEMÓRIA DE CÁLCULO</t>
  </si>
  <si>
    <t>Cálculo dos Custos Variáveis</t>
  </si>
  <si>
    <t>Custo de Combustível</t>
  </si>
  <si>
    <t>Custo por Km rodado</t>
  </si>
  <si>
    <t>Vida Útil Estimada (considerando recapagens) Traseiro</t>
  </si>
  <si>
    <t>Preço médio da câmara (R$/câmara x 2 câmaras de ar).</t>
  </si>
  <si>
    <t>Preço médio do protetor (R$/Protetor x 2 protetores).</t>
  </si>
  <si>
    <t>Preço médio da recapagem (R$/pneu x 2 recapagens permitidas).</t>
  </si>
  <si>
    <t>Custo de Rodagem Traseiro</t>
  </si>
  <si>
    <t>Custo de Rodagem Dianteiro</t>
  </si>
  <si>
    <t>Custo de veiculo  - Média Ponderada  de similares (R$):</t>
  </si>
  <si>
    <t>Km médio</t>
  </si>
  <si>
    <t>Custo por Km resultante da substituição de peças e assessórios</t>
  </si>
  <si>
    <t>Custo por km referente a serviços (mecânico e ajudante)</t>
  </si>
  <si>
    <t>Custo Total de Manutenção</t>
  </si>
  <si>
    <t>Total Custos Variáveis por Km</t>
  </si>
  <si>
    <t>Cálculo dos Custos Fixos</t>
  </si>
  <si>
    <t>Fator de Depreciação Anual Veiculo Pesado - Vida Útil: 10 anos - Valor Residual: 15%</t>
  </si>
  <si>
    <t>Fator de Depreciação Anual Veiculo Leves - Vida Útil: 7 anos - Valor Residual: 20%</t>
  </si>
  <si>
    <t>Base de Cálculo:</t>
  </si>
  <si>
    <t>Fator de Depreciação</t>
  </si>
  <si>
    <t>a</t>
  </si>
  <si>
    <t>ano</t>
  </si>
  <si>
    <t xml:space="preserve">0,85 x 10/55 </t>
  </si>
  <si>
    <t xml:space="preserve">0,80 x 7/28 </t>
  </si>
  <si>
    <t>anos</t>
  </si>
  <si>
    <t xml:space="preserve">0,85 x 9/55 </t>
  </si>
  <si>
    <t xml:space="preserve">0,80 x 6/28 </t>
  </si>
  <si>
    <t xml:space="preserve">0,85 x 8/55 </t>
  </si>
  <si>
    <t>0,80 x 5/28</t>
  </si>
  <si>
    <t xml:space="preserve">0,85 x 7/55 </t>
  </si>
  <si>
    <t>0,80 x 4/28</t>
  </si>
  <si>
    <t xml:space="preserve">0,85 x 6/55 </t>
  </si>
  <si>
    <t xml:space="preserve">0,80 x 3/28 </t>
  </si>
  <si>
    <t>0,85 x 5/55</t>
  </si>
  <si>
    <t xml:space="preserve">0,80 x 2/28 </t>
  </si>
  <si>
    <t>0,85 x 4/55</t>
  </si>
  <si>
    <t xml:space="preserve">0,80 x 1/28 </t>
  </si>
  <si>
    <t xml:space="preserve">0,85 x 3/55 </t>
  </si>
  <si>
    <t>zero</t>
  </si>
  <si>
    <t xml:space="preserve">0,85 x 2/55 </t>
  </si>
  <si>
    <t xml:space="preserve">0,85 x 1/55 </t>
  </si>
  <si>
    <t>Fator de Remuneração Anual Veiculo Pesado - Vida Útil: 10 anos - Valor Residual: 15% - Taxa de Juros: 12% a.a.</t>
  </si>
  <si>
    <t>Fator de Remuneração Anual Veiculo Leves - Vida Útil: 7 anos - Valor Residual: 20% - Taxa de Juros: 12% a.a.</t>
  </si>
  <si>
    <t xml:space="preserve">(1 - 0) x 0,12 </t>
  </si>
  <si>
    <t>(1 - 0,85 x 10/55) x 0,12</t>
  </si>
  <si>
    <t>(1 - 0,80 x 7/28) x 0,12</t>
  </si>
  <si>
    <t>(1 - 0,85 x 19/55) x 0,12</t>
  </si>
  <si>
    <t>(1 - 0,80 x 13/28) x 0,12</t>
  </si>
  <si>
    <t xml:space="preserve">(1 - 0,85 x 27/55) x 0,12 </t>
  </si>
  <si>
    <t xml:space="preserve">(1 - 0,80 x 18/28) x 0,12 </t>
  </si>
  <si>
    <t xml:space="preserve">(1 - 0,85 x 34/55) x 0,12 </t>
  </si>
  <si>
    <t xml:space="preserve">(1 - 0,80 x 22/28) x 0,12 </t>
  </si>
  <si>
    <t xml:space="preserve">(1 - 0,85 x 40/55) x 0,12 </t>
  </si>
  <si>
    <t xml:space="preserve">(1 - 0,80 x 25/28) x 0,12 </t>
  </si>
  <si>
    <t xml:space="preserve">(1 - 0,85 x 45/55) x 0,12 </t>
  </si>
  <si>
    <t xml:space="preserve">(1 - 0,80 x 27/28) x 0,12 </t>
  </si>
  <si>
    <t xml:space="preserve">(1 - 0,85 x 49/55) x 0,12 </t>
  </si>
  <si>
    <t xml:space="preserve">(1 - 0,80 x 28/28) x 0,12 </t>
  </si>
  <si>
    <t xml:space="preserve">(1 - 0,85 x 52/55) x 0,12 </t>
  </si>
  <si>
    <t xml:space="preserve">(1 - 0,85 x 54/55) x 0,12 </t>
  </si>
  <si>
    <t xml:space="preserve">(1 - 0,85 x 55/55) x 0,12 </t>
  </si>
  <si>
    <t>IPVA (1% sobre o valor do veiculo</t>
  </si>
  <si>
    <t>Total Grupo C</t>
  </si>
  <si>
    <t>TABELA DE PREÇOS</t>
  </si>
  <si>
    <t>Veículos</t>
  </si>
  <si>
    <t>Média/Valor de veículo</t>
  </si>
  <si>
    <t xml:space="preserve">DESCRIÇÃO </t>
  </si>
  <si>
    <t>KM Total</t>
  </si>
  <si>
    <t>Ano</t>
  </si>
  <si>
    <t xml:space="preserve">Salario </t>
  </si>
  <si>
    <t>Assistência</t>
  </si>
  <si>
    <t>Alunos</t>
  </si>
  <si>
    <t>Com condutor</t>
  </si>
  <si>
    <t>Com combustível</t>
  </si>
  <si>
    <t>13 a 14 anos</t>
  </si>
  <si>
    <t>11 a 12 anos</t>
  </si>
  <si>
    <t>C.Combustivel</t>
  </si>
  <si>
    <t>P.Combustivel</t>
  </si>
  <si>
    <t xml:space="preserve">C. Oleo </t>
  </si>
  <si>
    <t>P. Pneu</t>
  </si>
  <si>
    <t>Recapagem</t>
  </si>
  <si>
    <t>Peças</t>
  </si>
  <si>
    <t>Salário</t>
  </si>
  <si>
    <t>Pneus - Custo de Reposição</t>
  </si>
  <si>
    <t xml:space="preserve">Pneus: Coeficiente básico de consumo dos Pneus </t>
  </si>
  <si>
    <t>Tipo</t>
  </si>
  <si>
    <t>Preço</t>
  </si>
  <si>
    <t>2 Recapagem</t>
  </si>
  <si>
    <t>Vida Util</t>
  </si>
  <si>
    <t>215/75</t>
  </si>
  <si>
    <t>275/80</t>
  </si>
  <si>
    <t>205/75</t>
  </si>
  <si>
    <t>Lubrificante: Coeficiente básico de consumo de óleos e lubrificantes</t>
  </si>
  <si>
    <t>Periodicidade da Troca</t>
  </si>
  <si>
    <t>Litros</t>
  </si>
  <si>
    <t>Mecânico</t>
  </si>
  <si>
    <t>Ajudante</t>
  </si>
  <si>
    <t>Vida util (km)</t>
  </si>
  <si>
    <t>Vida Util (anos)</t>
  </si>
  <si>
    <t>Mão de Obra</t>
  </si>
  <si>
    <t xml:space="preserve"> LOCAÇÃO DE VEÍCULOS – (TRANSPORTE ESCOLAR )</t>
  </si>
  <si>
    <t>Veículo 7 Lugares</t>
  </si>
  <si>
    <t>Veículo 12 Lugares</t>
  </si>
  <si>
    <t>Veículo 15 Lugares</t>
  </si>
  <si>
    <t>Veículo 21 Lugares</t>
  </si>
  <si>
    <t>Veículo 37 Lugares</t>
  </si>
  <si>
    <t>Condutor</t>
  </si>
  <si>
    <t>Rota</t>
  </si>
  <si>
    <t>205/55</t>
  </si>
  <si>
    <t>165/70</t>
  </si>
  <si>
    <t>7 Lugares</t>
  </si>
  <si>
    <t>12 Lugares</t>
  </si>
  <si>
    <t>15 Lugares</t>
  </si>
  <si>
    <t>21 Lugares</t>
  </si>
  <si>
    <t>37 Lugares</t>
  </si>
  <si>
    <t xml:space="preserve">  LOCAÇÃO DE VEÍCULOS – (TRANSPORTE ESCOLAR )</t>
  </si>
  <si>
    <t>Percurso Diário (km)</t>
  </si>
  <si>
    <t>Dias Letivos (mês)</t>
  </si>
  <si>
    <t>Total Km/mês</t>
  </si>
  <si>
    <t>Km/dia</t>
  </si>
  <si>
    <t>Diária/Km</t>
  </si>
  <si>
    <t xml:space="preserve">CUSTOS VARIÁVEIS </t>
  </si>
  <si>
    <t xml:space="preserve">Valor Mensal </t>
  </si>
  <si>
    <t>ITEM</t>
  </si>
  <si>
    <t>UND</t>
  </si>
  <si>
    <t xml:space="preserve"> VALOR UNITÁRIO POR KM RODADO </t>
  </si>
  <si>
    <t xml:space="preserve">Prestação de serviços de transporte com veículo com capacidade mínima de 07 lugares, equipado para TRANSPORTE ESCOLAR, na forma da lei, ano de fabricação mínimo 2010. Com manutenção preventiva e corretiva. Com condutor e fornecimento de combustível. ROTA ATÉ 60 KM/DIA. </t>
  </si>
  <si>
    <t xml:space="preserve">Prestação de serviços de transporte com veículo com capacidade mínima de 12 lugares, equipado para TRANSPORTE ESCOLAR, na forma da lei, ano de fabricação mínimo 2010. Com manutenção preventiva e corretiva. Com condutor e fornecimento de combustível. ROTA ATÉ 60 KM/DIA. </t>
  </si>
  <si>
    <t xml:space="preserve">Prestação de serviços de transporte com veículo com capacidade mínima de 15 lugares, equipado para TRANSPORTE ESCOLAR, na forma da lei, ano de fabricação mínimo 2010. Com manutenção preventiva e corretiva. Com condutor e fornecimento de combustível. ROTA ATÉ 60 KM/DIA. </t>
  </si>
  <si>
    <t xml:space="preserve">Prestação de serviços de transporte com veículo com capacidade mínima de 21 lugares, equipado para TRANSPORTE ESCOLAR, na forma da lei, ano de fabricação mínimo 2010. Com manutenção preventiva e corretiva. Com condutor e fornecimento de combustível. ROTA ATÉ 60 KM/DIA. </t>
  </si>
  <si>
    <t>Prestação de serviços de transporte com veículo com capacidade mínima de 37 lugares, equipado para TRANSPORTE ESCOLAR, na forma da lei, ano de fabricação mínimo 2008. Com manutenção preventiva e corretiva. Com condutor e fornecimento de combustível. ROTA ATÉ 60 KM/DIA. VIAS NÃO PAVIMENTADAS</t>
  </si>
  <si>
    <t xml:space="preserve">Prestação de serviços de transporte com veículo com capacidade mínima de 07 lugares, equipado para TRANSPORTE ESCOLAR, na forma da lei, ano de fabricação mínimo 2010. Com manutenção preventiva e corretiva. Com condutor e fornecimento de combustível. ROTA DE 61 A 120 KM/DIA. </t>
  </si>
  <si>
    <t xml:space="preserve">Prestação de serviços de transporte com veículo com capacidade mínima de 12 lugares, equipado para TRANSPORTE ESCOLAR, na forma da lei, ano de fabricação mínimo 2010. Com manutenção preventiva e corretiva. Com condutor e fornecimento de combustível. ROTA DE 61 A 120 KM/DIA.  </t>
  </si>
  <si>
    <t xml:space="preserve">Prestação de serviços de transporte com veículo com capacidade mínima de 15 lugares, equipado para TRANSPORTE ESCOLAR, na forma da lei, ano de fabricação mínimo2010. Com manutenção preventiva e corretiva. Com condutor e fornecimento de combustível. ROTA DE 61 A 120 KM/DIA. </t>
  </si>
  <si>
    <t xml:space="preserve">Prestação de serviços de transporte com veículo com capacidade mínima de 21 lugares, equipado para TRANSPORTE ESCOLAR, na forma da lei, ano de fabricação mínimo 2010. Com manutenção preventiva e corretiva. Com condutor e fornecimento de combustível. ROTA DE 61 A 120 KM/DIA.  </t>
  </si>
  <si>
    <t xml:space="preserve">Prestação de serviços de transporte com veículo com capacidade mínima de 37 lugares, equipado para TRANSPORTE ESCOLAR, na forma da lei, ano de fabricação mínimo 2008. Com manutenção preventiva e corretiva. Com condutor e fornecimento de combustível. ROTA DE 61 A 120 KM/DIA.  </t>
  </si>
  <si>
    <t xml:space="preserve">Prestação de serviços de transporte com veículo com capacidade mínima de 07 lugares, equipado para TRANSPORTE ESCOLAR, na forma da lei, ano de fabricação mínimo 2010. Com manutenção preventiva e corretiva. Com condutor e fornecimento de combustível. ROTA 121 ATE 180 KM/DIA. </t>
  </si>
  <si>
    <t xml:space="preserve">Prestação de serviços de transporte com veículo com capacidade mínima de 12 lugares, equipado para TRANSPORTE ESCOLAR, na forma da lei, ano de fabricação mínimo 2010. Com manutenção preventiva e corretiva. Com condutor e fornecimento de combustível. ROTA 121 ATE 180 KM/DIA. </t>
  </si>
  <si>
    <t xml:space="preserve">Prestação de serviços de transporte com veículo com capacidade mínima de 15 lugares, equipado para TRANSPORTE ESCOLAR, na forma da lei, ano de fabricação mínimo 2010. Com manutenção preventiva e corretiva. Com condutor e fornecimento de combustível. ROTA 121 ATE 180 KM/DIA. </t>
  </si>
  <si>
    <t xml:space="preserve">Prestação de serviços de transporte com veículo com capacidade mínima de 21 lugares, equipado para TRANSPORTE ESCOLAR, na forma da lei, ano de fabricação mínimo 2010. Com manutenção preventiva e corretiva. Com condutor e fornecimento de combustível. ROTA 121 ATE 180 KM/DIA. </t>
  </si>
  <si>
    <t xml:space="preserve">Prestação de serviços de transporte com veículo com capacidade mínima de 37 lugares, equipado para TRANSPORTE ESCOLAR, na forma da lei, ano de fabricação mínimo 2008. Com manutenção preventiva e corretiva. Com condutor e fornecimento de combustível. ROTA 121 ATE 180 KM/DIA. </t>
  </si>
  <si>
    <t xml:space="preserve">Prestação de serviços de transporte com veículo com capacidade mínima de 07 lugares, equipado para TRANSPORTE ESCOLAR, na forma da lei, ano de fabricação mínimo 2010. Com manutenção preventiva e corretiva. Com condutor e fornecimento de combustível. ROTA 181 ATE 240 KM/DIA. </t>
  </si>
  <si>
    <t xml:space="preserve">Prestação de serviços de transporte com veículo com capacidade mínima de 12 lugares, equipado para TRANSPORTE ESCOLAR, na forma da lei, ano de fabricação mínimo 2010. Com manutenção preventiva e corretiva. Com condutor e fornecimento de combustível. ROTA 181 ATE 240 KM/DIA. </t>
  </si>
  <si>
    <t xml:space="preserve">Prestação de serviços de transporte com veículo com capacidade mínima de 15 lugares, equipado para TRANSPORTE ESCOLAR, na forma da lei, ano de fabricação mínimo 2010. Com manutenção preventiva e corretiva. Com condutor e fornecimento de combustível. ROTA 181 ATE 240 KM/DIA. </t>
  </si>
  <si>
    <t xml:space="preserve">Prestação de serviços de transporte com veículo com capacidade mínima de 21 lugares, equipado para TRANSPORTE ESCOLAR, na forma da lei, ano de fabricação mínimo 2010. Com manutenção preventiva e corretiva. Com condutor e fornecimento de combustível. ROTA 181 ATE 240 KM/DIA. </t>
  </si>
  <si>
    <t xml:space="preserve">Prestação de serviços de transporte com veículo com capacidade mínima de 37 lugares, equipado para TRANSPORTE ESCOLAR, na forma da lei, ano de fabricação mínimo 2008. Com manutenção preventiva e corretiva. Com condutor e fornecimento de combustível. ROTA 181 ATE 240 KM/DIA. </t>
  </si>
  <si>
    <t>QTDE KM ESTIMADA MÊS</t>
  </si>
  <si>
    <t xml:space="preserve"> VALOR TOTAL MÊS</t>
  </si>
  <si>
    <t>VALOR TOTAL</t>
  </si>
  <si>
    <t>Planilha de composição de custos e formação de preço elaborada por:</t>
  </si>
  <si>
    <t>Preencha as células em laranja.</t>
  </si>
  <si>
    <t>PROPOSTA COMERCIAL</t>
  </si>
  <si>
    <t>Tatiana Magalhães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</si>
</sst>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  <numFmt numFmtId="165" formatCode="* #,##0.00000\ ;\-* #,##0.00000\ ;* \-#\ ;@\ "/>
    <numFmt numFmtId="166" formatCode="* #,##0.00\ ;\-* #,##0.00\ ;* \-#\ ;@\ "/>
    <numFmt numFmtId="167" formatCode="* #,##0.000\ ;\-* #,##0.000\ ;* \-#\ ;@\ "/>
    <numFmt numFmtId="168" formatCode="* #,##0.0000\ ;\-* #,##0.0000\ ;* \-#\ ;@\ "/>
    <numFmt numFmtId="169" formatCode="* #,##0.000000\ ;\-* #,##0.000000\ ;* \-#\ ;@\ "/>
    <numFmt numFmtId="170" formatCode="0.0000"/>
    <numFmt numFmtId="171" formatCode="* #,##0\ ;\-* #,##0\ ;* \-#\ ;@\ "/>
    <numFmt numFmtId="172" formatCode="&quot; R$ &quot;* #,##0.00\ ;&quot;-R$ &quot;* #,##0.00\ ;&quot; R$ &quot;* \-#\ ;@\ "/>
    <numFmt numFmtId="173" formatCode="0.000%"/>
    <numFmt numFmtId="174" formatCode="[$R$-416]\ #,##0.00;[Red]\-[$R$-416]\ #,##0.00"/>
    <numFmt numFmtId="175" formatCode="0.000000"/>
    <numFmt numFmtId="176" formatCode="&quot;R$ &quot;#,##0.00;[Red]&quot;-R$ &quot;#,##0.00"/>
    <numFmt numFmtId="177" formatCode="&quot;R$ &quot;#,##0.00000;[Red]&quot;-R$ &quot;#,##0.00000"/>
    <numFmt numFmtId="178" formatCode="&quot;R$ &quot;#,##0.0000;[Red]&quot;-R$ &quot;#,##0.0000"/>
    <numFmt numFmtId="179" formatCode="0.00000"/>
    <numFmt numFmtId="180" formatCode="&quot; R$ &quot;* #,##0.0000\ ;&quot;-R$ &quot;* #,##0.0000\ ;&quot; R$ &quot;* \-#\ ;@\ "/>
    <numFmt numFmtId="181" formatCode="&quot; R$ &quot;* #,##0.000\ ;&quot;-R$ &quot;* #,##0.000\ ;&quot; R$ &quot;* \-#.0\ ;@\ "/>
    <numFmt numFmtId="182" formatCode="#,##0.00000"/>
    <numFmt numFmtId="183" formatCode="&quot;R$&quot;\ #,##0.00"/>
    <numFmt numFmtId="184" formatCode="* #,##0.0000\ ;\-* #,##0.0000\ ;* \-#.0\ ;@\ "/>
    <numFmt numFmtId="185" formatCode="[$R$-416]\ #,##0.000;[Red]\-[$R$-416]\ #,##0.000"/>
  </numFmts>
  <fonts count="71">
    <font>
      <sz val="11"/>
      <color indexed="8"/>
      <name val="Calibri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2"/>
      <color indexed="9"/>
      <name val="Calibri"/>
      <family val="2"/>
    </font>
    <font>
      <sz val="12"/>
      <name val="Arial"/>
      <family val="2"/>
    </font>
    <font>
      <b/>
      <sz val="16"/>
      <color indexed="9"/>
      <name val="Calibri"/>
      <family val="2"/>
    </font>
    <font>
      <b/>
      <i/>
      <sz val="10"/>
      <color indexed="18"/>
      <name val="Arial"/>
      <family val="2"/>
    </font>
    <font>
      <b/>
      <i/>
      <sz val="10"/>
      <color indexed="60"/>
      <name val="Arial"/>
      <family val="2"/>
    </font>
    <font>
      <b/>
      <sz val="10"/>
      <color indexed="9"/>
      <name val="Arial"/>
      <family val="2"/>
    </font>
    <font>
      <b/>
      <sz val="10"/>
      <color indexed="56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b/>
      <sz val="11"/>
      <name val="Arial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i/>
      <sz val="11"/>
      <name val="Calibri"/>
      <family val="2"/>
    </font>
    <font>
      <sz val="10.5"/>
      <color indexed="8"/>
      <name val="Times New Roman"/>
      <family val="1"/>
    </font>
    <font>
      <b/>
      <sz val="9"/>
      <color indexed="8"/>
      <name val="Calibri"/>
      <family val="2"/>
    </font>
    <font>
      <b/>
      <i/>
      <sz val="11"/>
      <name val="Calibri"/>
      <family val="2"/>
    </font>
    <font>
      <i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A3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7" tint="-0.24997000396251678"/>
        <bgColor indexed="64"/>
      </patternFill>
    </fill>
  </fills>
  <borders count="1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indexed="63"/>
      </right>
      <top/>
      <bottom/>
    </border>
    <border>
      <left/>
      <right style="medium">
        <color indexed="63"/>
      </right>
      <top/>
      <bottom style="medium">
        <color indexed="63"/>
      </bottom>
    </border>
    <border>
      <left/>
      <right/>
      <top style="medium">
        <color indexed="63"/>
      </top>
      <bottom/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medium">
        <color indexed="63"/>
      </top>
      <bottom/>
    </border>
    <border>
      <left style="thin">
        <color indexed="63"/>
      </left>
      <right/>
      <top/>
      <bottom/>
    </border>
    <border>
      <left/>
      <right/>
      <top/>
      <bottom style="medium">
        <color indexed="63"/>
      </bottom>
    </border>
    <border>
      <left style="medium">
        <color indexed="63"/>
      </left>
      <right/>
      <top style="medium">
        <color indexed="63"/>
      </top>
      <bottom style="medium">
        <color indexed="63"/>
      </bottom>
    </border>
    <border>
      <left/>
      <right/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medium">
        <color indexed="63"/>
      </top>
      <bottom style="medium">
        <color indexed="63"/>
      </bottom>
    </border>
    <border>
      <left style="medium">
        <color indexed="63"/>
      </left>
      <right/>
      <top/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/>
      <right style="thin">
        <color indexed="63"/>
      </right>
      <top/>
      <bottom/>
    </border>
    <border>
      <left style="thin">
        <color indexed="63"/>
      </left>
      <right style="thin">
        <color indexed="63"/>
      </right>
      <top/>
      <bottom/>
    </border>
    <border>
      <left/>
      <right/>
      <top/>
      <bottom style="thin">
        <color indexed="63"/>
      </bottom>
    </border>
    <border>
      <left style="thin">
        <color indexed="63"/>
      </left>
      <right/>
      <top/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/>
      <right style="medium">
        <color indexed="63"/>
      </right>
      <top style="medium">
        <color indexed="63"/>
      </top>
      <bottom/>
    </border>
    <border>
      <left style="medium">
        <color indexed="63"/>
      </left>
      <right/>
      <top/>
      <bottom/>
    </border>
    <border>
      <left style="medium">
        <color indexed="63"/>
      </left>
      <right/>
      <top style="medium">
        <color indexed="63"/>
      </top>
      <bottom/>
    </border>
    <border>
      <left style="medium">
        <color indexed="63"/>
      </left>
      <right style="medium">
        <color indexed="63"/>
      </right>
      <top/>
      <bottom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/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/>
    </border>
    <border>
      <left style="medium">
        <color indexed="63"/>
      </left>
      <right style="medium">
        <color indexed="63"/>
      </right>
      <top/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 style="medium"/>
      <right style="medium"/>
      <top style="medium">
        <color indexed="63"/>
      </top>
      <bottom style="medium">
        <color indexed="63"/>
      </bottom>
    </border>
    <border>
      <left style="medium"/>
      <right style="medium"/>
      <top style="medium">
        <color indexed="63"/>
      </top>
      <bottom/>
    </border>
    <border>
      <left style="medium"/>
      <right style="medium"/>
      <top/>
      <bottom style="medium">
        <color indexed="63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>
        <color indexed="63"/>
      </top>
      <bottom/>
    </border>
    <border>
      <left/>
      <right style="medium"/>
      <top style="medium">
        <color indexed="63"/>
      </top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>
        <color indexed="63"/>
      </bottom>
    </border>
    <border>
      <left/>
      <right style="medium"/>
      <top/>
      <bottom style="medium">
        <color indexed="63"/>
      </bottom>
    </border>
    <border>
      <left style="medium"/>
      <right/>
      <top style="medium">
        <color indexed="63"/>
      </top>
      <bottom style="medium">
        <color indexed="63"/>
      </bottom>
    </border>
    <border>
      <left style="medium"/>
      <right/>
      <top style="medium">
        <color indexed="63"/>
      </top>
      <bottom style="medium"/>
    </border>
    <border>
      <left/>
      <right/>
      <top style="medium"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>
        <color indexed="63"/>
      </top>
      <bottom style="medium">
        <color indexed="63"/>
      </bottom>
    </border>
    <border>
      <left/>
      <right style="medium"/>
      <top style="medium">
        <color indexed="63"/>
      </top>
      <bottom style="medium"/>
    </border>
    <border>
      <left style="thin">
        <color indexed="63"/>
      </left>
      <right/>
      <top style="thin">
        <color indexed="63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>
        <color indexed="63"/>
      </right>
      <top style="thin">
        <color indexed="63"/>
      </top>
      <bottom style="medium"/>
    </border>
    <border>
      <left style="thin"/>
      <right style="medium"/>
      <top style="thin"/>
      <bottom style="medium"/>
    </border>
    <border>
      <left/>
      <right style="thin">
        <color indexed="63"/>
      </right>
      <top style="thin">
        <color indexed="63"/>
      </top>
      <bottom/>
    </border>
    <border>
      <left/>
      <right style="medium"/>
      <top style="medium"/>
      <bottom style="medium"/>
    </border>
    <border>
      <left/>
      <right style="medium">
        <color indexed="63"/>
      </right>
      <top style="medium"/>
      <bottom/>
    </border>
    <border>
      <left style="medium">
        <color indexed="63"/>
      </left>
      <right/>
      <top style="medium"/>
      <bottom/>
    </border>
    <border>
      <left style="medium"/>
      <right style="medium">
        <color indexed="63"/>
      </right>
      <top style="medium"/>
      <bottom style="medium"/>
    </border>
    <border>
      <left style="medium">
        <color indexed="63"/>
      </left>
      <right style="medium">
        <color indexed="63"/>
      </right>
      <top style="medium"/>
      <bottom style="medium"/>
    </border>
    <border>
      <left style="medium">
        <color indexed="63"/>
      </left>
      <right style="medium"/>
      <top style="medium"/>
      <bottom style="medium"/>
    </border>
    <border>
      <left/>
      <right style="medium">
        <color indexed="63"/>
      </right>
      <top style="medium"/>
      <bottom style="medium"/>
    </border>
    <border>
      <left style="medium"/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/>
      <top style="medium">
        <color indexed="63"/>
      </top>
      <bottom style="medium">
        <color indexed="63"/>
      </bottom>
    </border>
    <border>
      <left style="medium"/>
      <right style="medium">
        <color indexed="63"/>
      </right>
      <top style="medium">
        <color indexed="63"/>
      </top>
      <bottom/>
    </border>
    <border>
      <left style="medium">
        <color indexed="63"/>
      </left>
      <right style="medium"/>
      <top style="medium">
        <color indexed="63"/>
      </top>
      <bottom/>
    </border>
    <border>
      <left style="medium"/>
      <right style="medium">
        <color indexed="63"/>
      </right>
      <top/>
      <bottom style="medium">
        <color indexed="63"/>
      </bottom>
    </border>
    <border>
      <left style="medium">
        <color indexed="63"/>
      </left>
      <right style="medium"/>
      <top/>
      <bottom/>
    </border>
    <border>
      <left/>
      <right style="medium">
        <color indexed="63"/>
      </right>
      <top style="medium">
        <color indexed="63"/>
      </top>
      <bottom style="medium"/>
    </border>
    <border>
      <left style="medium">
        <color indexed="63"/>
      </left>
      <right style="medium"/>
      <top/>
      <bottom style="medium">
        <color indexed="63"/>
      </bottom>
    </border>
    <border>
      <left/>
      <right style="thin">
        <color indexed="63"/>
      </right>
      <top/>
      <bottom style="thin"/>
    </border>
    <border>
      <left/>
      <right style="thin"/>
      <top/>
      <bottom style="thin"/>
    </border>
    <border>
      <left style="thin">
        <color indexed="63"/>
      </left>
      <right/>
      <top style="thin"/>
      <bottom style="thin">
        <color indexed="63"/>
      </bottom>
    </border>
    <border>
      <left/>
      <right/>
      <top style="thin"/>
      <bottom style="thin">
        <color indexed="63"/>
      </bottom>
    </border>
    <border>
      <left/>
      <right style="thin"/>
      <top style="thin"/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/>
    </border>
    <border>
      <left/>
      <right style="thin">
        <color indexed="63"/>
      </right>
      <top style="medium">
        <color indexed="63"/>
      </top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172" fontId="0" fillId="0" borderId="0" applyFill="0" applyBorder="0" applyAlignment="0" applyProtection="0"/>
    <xf numFmtId="42" fontId="0" fillId="0" borderId="0" applyFont="0" applyFill="0" applyBorder="0" applyAlignment="0" applyProtection="0"/>
    <xf numFmtId="44" fontId="51" fillId="0" borderId="0" applyFont="0" applyFill="0" applyBorder="0" applyAlignment="0" applyProtection="0"/>
    <xf numFmtId="0" fontId="59" fillId="31" borderId="0" applyNumberFormat="0" applyBorder="0" applyAlignment="0" applyProtection="0"/>
    <xf numFmtId="0" fontId="5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9" fontId="51" fillId="0" borderId="0" applyFont="0" applyFill="0" applyBorder="0" applyAlignment="0" applyProtection="0"/>
    <xf numFmtId="0" fontId="60" fillId="21" borderId="5" applyNumberFormat="0" applyAlignment="0" applyProtection="0"/>
    <xf numFmtId="166" fontId="0" fillId="0" borderId="0" applyFill="0" applyBorder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43" fontId="51" fillId="0" borderId="0" applyFont="0" applyFill="0" applyBorder="0" applyAlignment="0" applyProtection="0"/>
  </cellStyleXfs>
  <cellXfs count="921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3" borderId="11" xfId="0" applyFont="1" applyFill="1" applyBorder="1" applyAlignment="1" applyProtection="1">
      <alignment/>
      <protection hidden="1"/>
    </xf>
    <xf numFmtId="0" fontId="2" fillId="34" borderId="12" xfId="0" applyFont="1" applyFill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 wrapText="1"/>
      <protection hidden="1"/>
    </xf>
    <xf numFmtId="0" fontId="3" fillId="34" borderId="0" xfId="0" applyFont="1" applyFill="1" applyBorder="1" applyAlignment="1" applyProtection="1">
      <alignment wrapText="1"/>
      <protection locked="0"/>
    </xf>
    <xf numFmtId="0" fontId="2" fillId="34" borderId="0" xfId="0" applyFont="1" applyFill="1" applyBorder="1" applyAlignment="1" applyProtection="1">
      <alignment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horizontal="center" vertical="top"/>
      <protection hidden="1"/>
    </xf>
    <xf numFmtId="0" fontId="2" fillId="34" borderId="0" xfId="0" applyFont="1" applyFill="1" applyBorder="1" applyAlignment="1" applyProtection="1">
      <alignment horizontal="center" wrapText="1"/>
      <protection hidden="1"/>
    </xf>
    <xf numFmtId="0" fontId="3" fillId="34" borderId="0" xfId="0" applyFont="1" applyFill="1" applyBorder="1" applyAlignment="1" applyProtection="1">
      <alignment horizontal="right" vertical="top"/>
      <protection hidden="1"/>
    </xf>
    <xf numFmtId="0" fontId="4" fillId="34" borderId="0" xfId="0" applyFont="1" applyFill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 horizontal="center"/>
      <protection hidden="1"/>
    </xf>
    <xf numFmtId="0" fontId="3" fillId="34" borderId="13" xfId="0" applyFont="1" applyFill="1" applyBorder="1" applyAlignment="1" applyProtection="1">
      <alignment vertical="center"/>
      <protection hidden="1"/>
    </xf>
    <xf numFmtId="0" fontId="3" fillId="34" borderId="14" xfId="0" applyFont="1" applyFill="1" applyBorder="1" applyAlignment="1" applyProtection="1">
      <alignment vertical="center"/>
      <protection hidden="1"/>
    </xf>
    <xf numFmtId="164" fontId="3" fillId="34" borderId="14" xfId="0" applyNumberFormat="1" applyFont="1" applyFill="1" applyBorder="1" applyAlignment="1">
      <alignment/>
    </xf>
    <xf numFmtId="0" fontId="3" fillId="34" borderId="14" xfId="0" applyFont="1" applyFill="1" applyBorder="1" applyAlignment="1" applyProtection="1">
      <alignment vertical="top"/>
      <protection hidden="1"/>
    </xf>
    <xf numFmtId="0" fontId="2" fillId="34" borderId="15" xfId="0" applyFont="1" applyFill="1" applyBorder="1" applyAlignment="1" applyProtection="1">
      <alignment/>
      <protection locked="0"/>
    </xf>
    <xf numFmtId="0" fontId="5" fillId="34" borderId="0" xfId="0" applyFont="1" applyFill="1" applyBorder="1" applyAlignment="1" applyProtection="1">
      <alignment wrapText="1"/>
      <protection hidden="1"/>
    </xf>
    <xf numFmtId="0" fontId="6" fillId="34" borderId="0" xfId="0" applyFont="1" applyFill="1" applyBorder="1" applyAlignment="1" applyProtection="1">
      <alignment horizontal="left" vertical="center" wrapText="1"/>
      <protection/>
    </xf>
    <xf numFmtId="166" fontId="8" fillId="33" borderId="0" xfId="54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2" fillId="35" borderId="0" xfId="0" applyFont="1" applyFill="1" applyBorder="1" applyAlignment="1" applyProtection="1">
      <alignment/>
      <protection hidden="1"/>
    </xf>
    <xf numFmtId="0" fontId="2" fillId="35" borderId="12" xfId="0" applyFont="1" applyFill="1" applyBorder="1" applyAlignment="1" applyProtection="1">
      <alignment/>
      <protection hidden="1"/>
    </xf>
    <xf numFmtId="0" fontId="2" fillId="35" borderId="16" xfId="0" applyFont="1" applyFill="1" applyBorder="1" applyAlignment="1" applyProtection="1">
      <alignment/>
      <protection hidden="1"/>
    </xf>
    <xf numFmtId="0" fontId="4" fillId="35" borderId="12" xfId="0" applyFont="1" applyFill="1" applyBorder="1" applyAlignment="1" applyProtection="1">
      <alignment/>
      <protection hidden="1"/>
    </xf>
    <xf numFmtId="167" fontId="8" fillId="33" borderId="0" xfId="54" applyNumberFormat="1" applyFont="1" applyFill="1" applyBorder="1" applyAlignment="1" applyProtection="1">
      <alignment/>
      <protection hidden="1"/>
    </xf>
    <xf numFmtId="0" fontId="2" fillId="35" borderId="17" xfId="0" applyFont="1" applyFill="1" applyBorder="1" applyAlignment="1" applyProtection="1">
      <alignment/>
      <protection hidden="1"/>
    </xf>
    <xf numFmtId="0" fontId="4" fillId="35" borderId="0" xfId="0" applyFont="1" applyFill="1" applyBorder="1" applyAlignment="1" applyProtection="1">
      <alignment/>
      <protection hidden="1"/>
    </xf>
    <xf numFmtId="165" fontId="10" fillId="33" borderId="0" xfId="54" applyNumberFormat="1" applyFont="1" applyFill="1" applyBorder="1" applyAlignment="1" applyProtection="1">
      <alignment horizontal="center"/>
      <protection hidden="1"/>
    </xf>
    <xf numFmtId="0" fontId="2" fillId="36" borderId="0" xfId="0" applyFont="1" applyFill="1" applyBorder="1" applyAlignment="1" applyProtection="1">
      <alignment/>
      <protection hidden="1"/>
    </xf>
    <xf numFmtId="165" fontId="6" fillId="36" borderId="0" xfId="0" applyNumberFormat="1" applyFont="1" applyFill="1" applyBorder="1" applyAlignment="1" applyProtection="1">
      <alignment horizontal="center"/>
      <protection hidden="1"/>
    </xf>
    <xf numFmtId="168" fontId="9" fillId="34" borderId="0" xfId="54" applyNumberFormat="1" applyFont="1" applyFill="1" applyBorder="1" applyAlignment="1" applyProtection="1">
      <alignment/>
      <protection hidden="1"/>
    </xf>
    <xf numFmtId="0" fontId="2" fillId="35" borderId="18" xfId="0" applyFont="1" applyFill="1" applyBorder="1" applyAlignment="1" applyProtection="1">
      <alignment/>
      <protection hidden="1"/>
    </xf>
    <xf numFmtId="166" fontId="9" fillId="35" borderId="0" xfId="54" applyFont="1" applyFill="1" applyBorder="1" applyAlignment="1" applyProtection="1">
      <alignment/>
      <protection hidden="1"/>
    </xf>
    <xf numFmtId="165" fontId="6" fillId="35" borderId="0" xfId="54" applyNumberFormat="1" applyFont="1" applyFill="1" applyBorder="1" applyAlignment="1" applyProtection="1">
      <alignment/>
      <protection hidden="1"/>
    </xf>
    <xf numFmtId="0" fontId="3" fillId="34" borderId="19" xfId="0" applyFont="1" applyFill="1" applyBorder="1" applyAlignment="1" applyProtection="1">
      <alignment/>
      <protection hidden="1"/>
    </xf>
    <xf numFmtId="0" fontId="2" fillId="34" borderId="20" xfId="0" applyFont="1" applyFill="1" applyBorder="1" applyAlignment="1" applyProtection="1">
      <alignment/>
      <protection hidden="1"/>
    </xf>
    <xf numFmtId="0" fontId="2" fillId="36" borderId="17" xfId="0" applyFont="1" applyFill="1" applyBorder="1" applyAlignment="1" applyProtection="1">
      <alignment/>
      <protection hidden="1"/>
    </xf>
    <xf numFmtId="169" fontId="6" fillId="36" borderId="0" xfId="54" applyNumberFormat="1" applyFont="1" applyFill="1" applyBorder="1" applyAlignment="1" applyProtection="1">
      <alignment horizontal="center"/>
      <protection hidden="1"/>
    </xf>
    <xf numFmtId="0" fontId="8" fillId="33" borderId="0" xfId="54" applyNumberFormat="1" applyFont="1" applyFill="1" applyBorder="1" applyAlignment="1" applyProtection="1">
      <alignment/>
      <protection hidden="1"/>
    </xf>
    <xf numFmtId="0" fontId="7" fillId="34" borderId="12" xfId="0" applyFont="1" applyFill="1" applyBorder="1" applyAlignment="1" applyProtection="1">
      <alignment/>
      <protection hidden="1"/>
    </xf>
    <xf numFmtId="0" fontId="2" fillId="34" borderId="12" xfId="0" applyFont="1" applyFill="1" applyBorder="1" applyAlignment="1" applyProtection="1">
      <alignment horizontal="right"/>
      <protection hidden="1"/>
    </xf>
    <xf numFmtId="0" fontId="2" fillId="34" borderId="17" xfId="0" applyFont="1" applyFill="1" applyBorder="1" applyAlignment="1" applyProtection="1">
      <alignment/>
      <protection hidden="1"/>
    </xf>
    <xf numFmtId="0" fontId="2" fillId="34" borderId="10" xfId="0" applyFont="1" applyFill="1" applyBorder="1" applyAlignment="1" applyProtection="1">
      <alignment/>
      <protection hidden="1"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 applyProtection="1">
      <alignment/>
      <protection hidden="1"/>
    </xf>
    <xf numFmtId="165" fontId="8" fillId="33" borderId="0" xfId="54" applyNumberFormat="1" applyFont="1" applyFill="1" applyBorder="1" applyAlignment="1" applyProtection="1">
      <alignment/>
      <protection hidden="1"/>
    </xf>
    <xf numFmtId="0" fontId="2" fillId="36" borderId="18" xfId="0" applyFont="1" applyFill="1" applyBorder="1" applyAlignment="1" applyProtection="1">
      <alignment/>
      <protection hidden="1"/>
    </xf>
    <xf numFmtId="170" fontId="2" fillId="36" borderId="18" xfId="0" applyNumberFormat="1" applyFont="1" applyFill="1" applyBorder="1" applyAlignment="1" applyProtection="1">
      <alignment/>
      <protection hidden="1"/>
    </xf>
    <xf numFmtId="166" fontId="8" fillId="33" borderId="0" xfId="54" applyNumberFormat="1" applyFont="1" applyFill="1" applyBorder="1" applyAlignment="1" applyProtection="1">
      <alignment horizontal="center"/>
      <protection hidden="1"/>
    </xf>
    <xf numFmtId="171" fontId="9" fillId="36" borderId="0" xfId="54" applyNumberFormat="1" applyFont="1" applyFill="1" applyBorder="1" applyAlignment="1" applyProtection="1">
      <alignment/>
      <protection hidden="1"/>
    </xf>
    <xf numFmtId="0" fontId="0" fillId="33" borderId="21" xfId="0" applyFill="1" applyBorder="1" applyAlignment="1">
      <alignment/>
    </xf>
    <xf numFmtId="0" fontId="12" fillId="35" borderId="0" xfId="0" applyFont="1" applyFill="1" applyBorder="1" applyAlignment="1" applyProtection="1">
      <alignment/>
      <protection hidden="1"/>
    </xf>
    <xf numFmtId="171" fontId="9" fillId="35" borderId="0" xfId="54" applyNumberFormat="1" applyFont="1" applyFill="1" applyBorder="1" applyAlignment="1" applyProtection="1">
      <alignment/>
      <protection hidden="1"/>
    </xf>
    <xf numFmtId="166" fontId="9" fillId="35" borderId="0" xfId="54" applyNumberFormat="1" applyFont="1" applyFill="1" applyBorder="1" applyAlignment="1" applyProtection="1">
      <alignment/>
      <protection hidden="1"/>
    </xf>
    <xf numFmtId="0" fontId="12" fillId="36" borderId="0" xfId="0" applyFont="1" applyFill="1" applyBorder="1" applyAlignment="1" applyProtection="1">
      <alignment/>
      <protection hidden="1"/>
    </xf>
    <xf numFmtId="165" fontId="6" fillId="36" borderId="0" xfId="0" applyNumberFormat="1" applyFont="1" applyFill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 horizontal="left"/>
      <protection hidden="1"/>
    </xf>
    <xf numFmtId="171" fontId="9" fillId="34" borderId="0" xfId="54" applyNumberFormat="1" applyFont="1" applyFill="1" applyBorder="1" applyAlignment="1" applyProtection="1">
      <alignment/>
      <protection hidden="1"/>
    </xf>
    <xf numFmtId="165" fontId="9" fillId="35" borderId="0" xfId="54" applyNumberFormat="1" applyFont="1" applyFill="1" applyBorder="1" applyAlignment="1" applyProtection="1">
      <alignment/>
      <protection hidden="1"/>
    </xf>
    <xf numFmtId="0" fontId="2" fillId="35" borderId="0" xfId="0" applyFont="1" applyFill="1" applyBorder="1" applyAlignment="1" applyProtection="1">
      <alignment horizontal="left"/>
      <protection hidden="1"/>
    </xf>
    <xf numFmtId="169" fontId="6" fillId="35" borderId="0" xfId="54" applyNumberFormat="1" applyFont="1" applyFill="1" applyBorder="1" applyAlignment="1" applyProtection="1">
      <alignment/>
      <protection hidden="1"/>
    </xf>
    <xf numFmtId="9" fontId="2" fillId="35" borderId="0" xfId="0" applyNumberFormat="1" applyFont="1" applyFill="1" applyBorder="1" applyAlignment="1" applyProtection="1">
      <alignment/>
      <protection hidden="1"/>
    </xf>
    <xf numFmtId="10" fontId="2" fillId="35" borderId="0" xfId="0" applyNumberFormat="1" applyFont="1" applyFill="1" applyBorder="1" applyAlignment="1" applyProtection="1">
      <alignment/>
      <protection hidden="1"/>
    </xf>
    <xf numFmtId="0" fontId="7" fillId="35" borderId="0" xfId="0" applyFont="1" applyFill="1" applyBorder="1" applyAlignment="1" applyProtection="1">
      <alignment/>
      <protection hidden="1"/>
    </xf>
    <xf numFmtId="165" fontId="13" fillId="33" borderId="0" xfId="54" applyNumberFormat="1" applyFont="1" applyFill="1" applyBorder="1" applyAlignment="1" applyProtection="1">
      <alignment/>
      <protection hidden="1"/>
    </xf>
    <xf numFmtId="0" fontId="13" fillId="33" borderId="0" xfId="54" applyNumberFormat="1" applyFont="1" applyFill="1" applyBorder="1" applyAlignment="1" applyProtection="1">
      <alignment/>
      <protection hidden="1"/>
    </xf>
    <xf numFmtId="0" fontId="7" fillId="36" borderId="18" xfId="0" applyFont="1" applyFill="1" applyBorder="1" applyAlignment="1" applyProtection="1">
      <alignment/>
      <protection hidden="1"/>
    </xf>
    <xf numFmtId="172" fontId="7" fillId="36" borderId="18" xfId="45" applyFont="1" applyFill="1" applyBorder="1" applyAlignment="1" applyProtection="1">
      <alignment/>
      <protection hidden="1"/>
    </xf>
    <xf numFmtId="0" fontId="2" fillId="34" borderId="22" xfId="0" applyFont="1" applyFill="1" applyBorder="1" applyAlignment="1" applyProtection="1">
      <alignment/>
      <protection hidden="1"/>
    </xf>
    <xf numFmtId="9" fontId="3" fillId="35" borderId="0" xfId="51" applyFont="1" applyFill="1" applyBorder="1" applyAlignment="1" applyProtection="1">
      <alignment/>
      <protection hidden="1"/>
    </xf>
    <xf numFmtId="0" fontId="9" fillId="34" borderId="0" xfId="0" applyFont="1" applyFill="1" applyBorder="1" applyAlignment="1" applyProtection="1">
      <alignment/>
      <protection hidden="1"/>
    </xf>
    <xf numFmtId="0" fontId="9" fillId="34" borderId="17" xfId="0" applyFont="1" applyFill="1" applyBorder="1" applyAlignment="1" applyProtection="1">
      <alignment/>
      <protection hidden="1"/>
    </xf>
    <xf numFmtId="166" fontId="6" fillId="34" borderId="0" xfId="54" applyFont="1" applyFill="1" applyBorder="1" applyAlignment="1" applyProtection="1">
      <alignment/>
      <protection hidden="1"/>
    </xf>
    <xf numFmtId="9" fontId="3" fillId="35" borderId="18" xfId="51" applyFont="1" applyFill="1" applyBorder="1" applyAlignment="1" applyProtection="1">
      <alignment/>
      <protection hidden="1"/>
    </xf>
    <xf numFmtId="173" fontId="3" fillId="35" borderId="18" xfId="51" applyNumberFormat="1" applyFont="1" applyFill="1" applyBorder="1" applyAlignment="1" applyProtection="1">
      <alignment horizontal="right"/>
      <protection hidden="1"/>
    </xf>
    <xf numFmtId="10" fontId="3" fillId="35" borderId="18" xfId="51" applyNumberFormat="1" applyFont="1" applyFill="1" applyBorder="1" applyAlignment="1" applyProtection="1">
      <alignment horizontal="right"/>
      <protection hidden="1"/>
    </xf>
    <xf numFmtId="10" fontId="2" fillId="35" borderId="0" xfId="0" applyNumberFormat="1" applyFont="1" applyFill="1" applyBorder="1" applyAlignment="1" applyProtection="1">
      <alignment horizontal="left"/>
      <protection hidden="1"/>
    </xf>
    <xf numFmtId="9" fontId="2" fillId="36" borderId="0" xfId="0" applyNumberFormat="1" applyFont="1" applyFill="1" applyBorder="1" applyAlignment="1" applyProtection="1">
      <alignment/>
      <protection hidden="1"/>
    </xf>
    <xf numFmtId="10" fontId="2" fillId="36" borderId="0" xfId="0" applyNumberFormat="1" applyFont="1" applyFill="1" applyBorder="1" applyAlignment="1" applyProtection="1">
      <alignment/>
      <protection hidden="1"/>
    </xf>
    <xf numFmtId="166" fontId="3" fillId="34" borderId="0" xfId="54" applyFont="1" applyFill="1" applyBorder="1" applyAlignment="1" applyProtection="1">
      <alignment/>
      <protection hidden="1"/>
    </xf>
    <xf numFmtId="10" fontId="3" fillId="36" borderId="0" xfId="0" applyNumberFormat="1" applyFont="1" applyFill="1" applyBorder="1" applyAlignment="1" applyProtection="1">
      <alignment/>
      <protection hidden="1"/>
    </xf>
    <xf numFmtId="9" fontId="2" fillId="35" borderId="0" xfId="51" applyFont="1" applyFill="1" applyBorder="1" applyAlignment="1" applyProtection="1">
      <alignment horizontal="left"/>
      <protection hidden="1"/>
    </xf>
    <xf numFmtId="166" fontId="2" fillId="36" borderId="0" xfId="54" applyFont="1" applyFill="1" applyBorder="1" applyAlignment="1" applyProtection="1">
      <alignment/>
      <protection hidden="1"/>
    </xf>
    <xf numFmtId="10" fontId="2" fillId="34" borderId="0" xfId="0" applyNumberFormat="1" applyFont="1" applyFill="1" applyBorder="1" applyAlignment="1" applyProtection="1">
      <alignment/>
      <protection hidden="1"/>
    </xf>
    <xf numFmtId="166" fontId="2" fillId="34" borderId="0" xfId="54" applyFont="1" applyFill="1" applyBorder="1" applyAlignment="1" applyProtection="1">
      <alignment/>
      <protection hidden="1"/>
    </xf>
    <xf numFmtId="166" fontId="2" fillId="35" borderId="0" xfId="54" applyFont="1" applyFill="1" applyBorder="1" applyAlignment="1" applyProtection="1">
      <alignment/>
      <protection hidden="1"/>
    </xf>
    <xf numFmtId="166" fontId="3" fillId="35" borderId="18" xfId="54" applyFont="1" applyFill="1" applyBorder="1" applyAlignment="1" applyProtection="1">
      <alignment horizontal="center"/>
      <protection hidden="1"/>
    </xf>
    <xf numFmtId="10" fontId="2" fillId="35" borderId="0" xfId="51" applyNumberFormat="1" applyFont="1" applyFill="1" applyBorder="1" applyAlignment="1" applyProtection="1">
      <alignment horizontal="center"/>
      <protection hidden="1"/>
    </xf>
    <xf numFmtId="10" fontId="2" fillId="35" borderId="0" xfId="51" applyNumberFormat="1" applyFont="1" applyFill="1" applyBorder="1" applyAlignment="1" applyProtection="1">
      <alignment horizontal="left"/>
      <protection hidden="1"/>
    </xf>
    <xf numFmtId="164" fontId="3" fillId="35" borderId="0" xfId="54" applyNumberFormat="1" applyFont="1" applyFill="1" applyBorder="1" applyAlignment="1" applyProtection="1">
      <alignment/>
      <protection hidden="1"/>
    </xf>
    <xf numFmtId="9" fontId="2" fillId="35" borderId="12" xfId="51" applyFont="1" applyFill="1" applyBorder="1" applyAlignment="1" applyProtection="1">
      <alignment/>
      <protection hidden="1"/>
    </xf>
    <xf numFmtId="173" fontId="2" fillId="35" borderId="12" xfId="51" applyNumberFormat="1" applyFont="1" applyFill="1" applyBorder="1" applyAlignment="1" applyProtection="1">
      <alignment/>
      <protection hidden="1"/>
    </xf>
    <xf numFmtId="10" fontId="2" fillId="35" borderId="12" xfId="51" applyNumberFormat="1" applyFont="1" applyFill="1" applyBorder="1" applyAlignment="1" applyProtection="1">
      <alignment horizontal="right"/>
      <protection hidden="1"/>
    </xf>
    <xf numFmtId="173" fontId="2" fillId="35" borderId="0" xfId="51" applyNumberFormat="1" applyFont="1" applyFill="1" applyBorder="1" applyAlignment="1" applyProtection="1">
      <alignment/>
      <protection hidden="1"/>
    </xf>
    <xf numFmtId="173" fontId="3" fillId="36" borderId="0" xfId="51" applyNumberFormat="1" applyFont="1" applyFill="1" applyBorder="1" applyAlignment="1" applyProtection="1">
      <alignment horizontal="center"/>
      <protection hidden="1"/>
    </xf>
    <xf numFmtId="173" fontId="2" fillId="36" borderId="0" xfId="51" applyNumberFormat="1" applyFont="1" applyFill="1" applyBorder="1" applyAlignment="1" applyProtection="1">
      <alignment horizontal="center"/>
      <protection hidden="1"/>
    </xf>
    <xf numFmtId="10" fontId="3" fillId="36" borderId="0" xfId="51" applyNumberFormat="1" applyFont="1" applyFill="1" applyBorder="1" applyAlignment="1" applyProtection="1">
      <alignment horizontal="left"/>
      <protection hidden="1"/>
    </xf>
    <xf numFmtId="166" fontId="3" fillId="36" borderId="0" xfId="54" applyFont="1" applyFill="1" applyBorder="1" applyAlignment="1" applyProtection="1">
      <alignment horizontal="center"/>
      <protection hidden="1"/>
    </xf>
    <xf numFmtId="164" fontId="13" fillId="33" borderId="0" xfId="0" applyNumberFormat="1" applyFont="1" applyFill="1" applyAlignment="1" applyProtection="1">
      <alignment/>
      <protection hidden="1"/>
    </xf>
    <xf numFmtId="0" fontId="2" fillId="34" borderId="16" xfId="0" applyFont="1" applyFill="1" applyBorder="1" applyAlignment="1" applyProtection="1">
      <alignment/>
      <protection hidden="1"/>
    </xf>
    <xf numFmtId="0" fontId="3" fillId="34" borderId="12" xfId="0" applyFont="1" applyFill="1" applyBorder="1" applyAlignment="1" applyProtection="1">
      <alignment/>
      <protection hidden="1"/>
    </xf>
    <xf numFmtId="172" fontId="3" fillId="34" borderId="12" xfId="45" applyFont="1" applyFill="1" applyBorder="1" applyAlignment="1" applyProtection="1">
      <alignment horizontal="right"/>
      <protection hidden="1"/>
    </xf>
    <xf numFmtId="0" fontId="3" fillId="35" borderId="0" xfId="0" applyFont="1" applyFill="1" applyBorder="1" applyAlignment="1" applyProtection="1">
      <alignment horizontal="left"/>
      <protection hidden="1"/>
    </xf>
    <xf numFmtId="9" fontId="3" fillId="36" borderId="0" xfId="51" applyFont="1" applyFill="1" applyBorder="1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164" fontId="3" fillId="35" borderId="0" xfId="54" applyNumberFormat="1" applyFont="1" applyFill="1" applyBorder="1" applyAlignment="1" applyProtection="1">
      <alignment horizontal="right"/>
      <protection hidden="1"/>
    </xf>
    <xf numFmtId="9" fontId="3" fillId="34" borderId="0" xfId="51" applyFont="1" applyFill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/>
      <protection/>
    </xf>
    <xf numFmtId="10" fontId="3" fillId="34" borderId="0" xfId="51" applyNumberFormat="1" applyFont="1" applyFill="1" applyBorder="1" applyAlignment="1" applyProtection="1">
      <alignment horizontal="right"/>
      <protection hidden="1"/>
    </xf>
    <xf numFmtId="0" fontId="2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"/>
      <protection/>
    </xf>
    <xf numFmtId="0" fontId="2" fillId="35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>
      <alignment/>
    </xf>
    <xf numFmtId="9" fontId="2" fillId="35" borderId="0" xfId="0" applyNumberFormat="1" applyFont="1" applyFill="1" applyBorder="1" applyAlignment="1" applyProtection="1">
      <alignment horizontal="center"/>
      <protection/>
    </xf>
    <xf numFmtId="164" fontId="2" fillId="36" borderId="0" xfId="0" applyNumberFormat="1" applyFont="1" applyFill="1" applyBorder="1" applyAlignment="1" applyProtection="1">
      <alignment horizontal="center"/>
      <protection hidden="1"/>
    </xf>
    <xf numFmtId="0" fontId="2" fillId="36" borderId="0" xfId="0" applyFon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 horizontal="center"/>
      <protection/>
    </xf>
    <xf numFmtId="9" fontId="2" fillId="35" borderId="0" xfId="51" applyFont="1" applyFill="1" applyBorder="1" applyAlignment="1" applyProtection="1">
      <alignment horizontal="center"/>
      <protection/>
    </xf>
    <xf numFmtId="9" fontId="2" fillId="36" borderId="0" xfId="51" applyFont="1" applyFill="1" applyBorder="1" applyAlignment="1" applyProtection="1">
      <alignment/>
      <protection/>
    </xf>
    <xf numFmtId="9" fontId="2" fillId="35" borderId="0" xfId="51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 hidden="1"/>
    </xf>
    <xf numFmtId="164" fontId="3" fillId="35" borderId="18" xfId="54" applyNumberFormat="1" applyFont="1" applyFill="1" applyBorder="1" applyAlignment="1" applyProtection="1">
      <alignment horizontal="right"/>
      <protection hidden="1"/>
    </xf>
    <xf numFmtId="173" fontId="3" fillId="35" borderId="0" xfId="51" applyNumberFormat="1" applyFont="1" applyFill="1" applyBorder="1" applyAlignment="1" applyProtection="1">
      <alignment/>
      <protection hidden="1"/>
    </xf>
    <xf numFmtId="173" fontId="3" fillId="35" borderId="0" xfId="51" applyNumberFormat="1" applyFont="1" applyFill="1" applyBorder="1" applyAlignment="1" applyProtection="1">
      <alignment horizontal="right"/>
      <protection hidden="1"/>
    </xf>
    <xf numFmtId="173" fontId="3" fillId="36" borderId="0" xfId="51" applyNumberFormat="1" applyFont="1" applyFill="1" applyBorder="1" applyAlignment="1" applyProtection="1">
      <alignment/>
      <protection hidden="1"/>
    </xf>
    <xf numFmtId="0" fontId="3" fillId="34" borderId="0" xfId="0" applyFont="1" applyFill="1" applyBorder="1" applyAlignment="1" applyProtection="1">
      <alignment/>
      <protection hidden="1"/>
    </xf>
    <xf numFmtId="173" fontId="3" fillId="34" borderId="0" xfId="51" applyNumberFormat="1" applyFont="1" applyFill="1" applyBorder="1" applyAlignment="1" applyProtection="1">
      <alignment/>
      <protection hidden="1"/>
    </xf>
    <xf numFmtId="164" fontId="3" fillId="34" borderId="0" xfId="54" applyNumberFormat="1" applyFont="1" applyFill="1" applyBorder="1" applyAlignment="1" applyProtection="1">
      <alignment horizontal="right"/>
      <protection hidden="1"/>
    </xf>
    <xf numFmtId="0" fontId="3" fillId="34" borderId="0" xfId="0" applyFont="1" applyFill="1" applyBorder="1" applyAlignment="1" applyProtection="1">
      <alignment horizontal="left"/>
      <protection hidden="1"/>
    </xf>
    <xf numFmtId="0" fontId="2" fillId="34" borderId="19" xfId="0" applyFont="1" applyFill="1" applyBorder="1" applyAlignment="1" applyProtection="1">
      <alignment/>
      <protection hidden="1"/>
    </xf>
    <xf numFmtId="0" fontId="15" fillId="35" borderId="0" xfId="0" applyFont="1" applyFill="1" applyBorder="1" applyAlignment="1" applyProtection="1">
      <alignment horizontal="left" vertical="center"/>
      <protection hidden="1"/>
    </xf>
    <xf numFmtId="0" fontId="0" fillId="35" borderId="0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1" fillId="34" borderId="23" xfId="0" applyFont="1" applyFill="1" applyBorder="1" applyAlignment="1" applyProtection="1">
      <alignment vertical="center"/>
      <protection hidden="1"/>
    </xf>
    <xf numFmtId="0" fontId="1" fillId="34" borderId="18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7" fillId="35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/>
      <protection hidden="1"/>
    </xf>
    <xf numFmtId="0" fontId="18" fillId="0" borderId="24" xfId="0" applyFont="1" applyBorder="1" applyAlignment="1" applyProtection="1">
      <alignment horizontal="center"/>
      <protection hidden="1"/>
    </xf>
    <xf numFmtId="0" fontId="19" fillId="35" borderId="0" xfId="0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24" xfId="0" applyFont="1" applyBorder="1" applyAlignment="1" applyProtection="1">
      <alignment horizontal="center"/>
      <protection locked="0"/>
    </xf>
    <xf numFmtId="0" fontId="12" fillId="0" borderId="17" xfId="0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25" xfId="0" applyFont="1" applyBorder="1" applyAlignment="1" applyProtection="1">
      <alignment/>
      <protection hidden="1"/>
    </xf>
    <xf numFmtId="0" fontId="12" fillId="0" borderId="21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vertical="top" wrapText="1"/>
      <protection hidden="1"/>
    </xf>
    <xf numFmtId="0" fontId="4" fillId="0" borderId="21" xfId="0" applyFont="1" applyBorder="1" applyAlignment="1" applyProtection="1">
      <alignment horizontal="center"/>
      <protection hidden="1"/>
    </xf>
    <xf numFmtId="0" fontId="4" fillId="35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164" fontId="4" fillId="0" borderId="21" xfId="0" applyNumberFormat="1" applyFont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 vertical="top" wrapText="1"/>
      <protection hidden="1"/>
    </xf>
    <xf numFmtId="166" fontId="4" fillId="0" borderId="26" xfId="54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3" fontId="4" fillId="0" borderId="26" xfId="0" applyNumberFormat="1" applyFont="1" applyBorder="1" applyAlignment="1" applyProtection="1">
      <alignment/>
      <protection hidden="1"/>
    </xf>
    <xf numFmtId="166" fontId="4" fillId="35" borderId="0" xfId="54" applyFont="1" applyFill="1" applyBorder="1" applyAlignment="1" applyProtection="1">
      <alignment horizontal="center"/>
      <protection hidden="1"/>
    </xf>
    <xf numFmtId="0" fontId="2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26" xfId="0" applyFont="1" applyBorder="1" applyAlignment="1" applyProtection="1">
      <alignment/>
      <protection hidden="1"/>
    </xf>
    <xf numFmtId="3" fontId="4" fillId="35" borderId="0" xfId="0" applyNumberFormat="1" applyFont="1" applyFill="1" applyBorder="1" applyAlignment="1" applyProtection="1">
      <alignment horizontal="center"/>
      <protection hidden="1"/>
    </xf>
    <xf numFmtId="0" fontId="2" fillId="0" borderId="25" xfId="0" applyFont="1" applyBorder="1" applyAlignment="1">
      <alignment/>
    </xf>
    <xf numFmtId="0" fontId="12" fillId="0" borderId="17" xfId="0" applyFont="1" applyFill="1" applyBorder="1" applyAlignment="1" applyProtection="1">
      <alignment vertical="top" wrapText="1"/>
      <protection hidden="1"/>
    </xf>
    <xf numFmtId="166" fontId="4" fillId="0" borderId="26" xfId="0" applyNumberFormat="1" applyFont="1" applyBorder="1" applyAlignment="1" applyProtection="1">
      <alignment/>
      <protection hidden="1"/>
    </xf>
    <xf numFmtId="0" fontId="4" fillId="0" borderId="25" xfId="0" applyFont="1" applyFill="1" applyBorder="1" applyAlignment="1" applyProtection="1">
      <alignment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4" fillId="0" borderId="26" xfId="0" applyFont="1" applyBorder="1" applyAlignment="1" applyProtection="1">
      <alignment horizontal="right"/>
      <protection hidden="1" locked="0"/>
    </xf>
    <xf numFmtId="0" fontId="4" fillId="0" borderId="27" xfId="0" applyFont="1" applyFill="1" applyBorder="1" applyAlignment="1" applyProtection="1">
      <alignment/>
      <protection hidden="1"/>
    </xf>
    <xf numFmtId="166" fontId="4" fillId="0" borderId="26" xfId="54" applyFont="1" applyFill="1" applyBorder="1" applyAlignment="1" applyProtection="1">
      <alignment/>
      <protection hidden="1" locked="0"/>
    </xf>
    <xf numFmtId="166" fontId="4" fillId="0" borderId="26" xfId="54" applyFont="1" applyFill="1" applyBorder="1" applyAlignment="1" applyProtection="1">
      <alignment/>
      <protection hidden="1"/>
    </xf>
    <xf numFmtId="0" fontId="4" fillId="0" borderId="17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" fillId="0" borderId="17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164" fontId="4" fillId="0" borderId="0" xfId="0" applyNumberFormat="1" applyFont="1" applyBorder="1" applyAlignment="1" applyProtection="1">
      <alignment/>
      <protection hidden="1"/>
    </xf>
    <xf numFmtId="170" fontId="4" fillId="0" borderId="26" xfId="0" applyNumberFormat="1" applyFont="1" applyBorder="1" applyAlignment="1" applyProtection="1">
      <alignment/>
      <protection hidden="1"/>
    </xf>
    <xf numFmtId="0" fontId="4" fillId="0" borderId="28" xfId="0" applyFont="1" applyFill="1" applyBorder="1" applyAlignment="1" applyProtection="1">
      <alignment/>
      <protection hidden="1"/>
    </xf>
    <xf numFmtId="175" fontId="4" fillId="35" borderId="0" xfId="0" applyNumberFormat="1" applyFont="1" applyFill="1" applyBorder="1" applyAlignment="1" applyProtection="1">
      <alignment horizontal="center"/>
      <protection hidden="1"/>
    </xf>
    <xf numFmtId="0" fontId="3" fillId="0" borderId="21" xfId="0" applyFont="1" applyBorder="1" applyAlignment="1">
      <alignment/>
    </xf>
    <xf numFmtId="164" fontId="2" fillId="0" borderId="24" xfId="0" applyNumberFormat="1" applyFont="1" applyBorder="1" applyAlignment="1">
      <alignment/>
    </xf>
    <xf numFmtId="0" fontId="2" fillId="0" borderId="24" xfId="0" applyFont="1" applyBorder="1" applyAlignment="1">
      <alignment/>
    </xf>
    <xf numFmtId="13" fontId="2" fillId="0" borderId="24" xfId="0" applyNumberFormat="1" applyFont="1" applyBorder="1" applyAlignment="1">
      <alignment/>
    </xf>
    <xf numFmtId="2" fontId="4" fillId="0" borderId="26" xfId="0" applyNumberFormat="1" applyFont="1" applyBorder="1" applyAlignment="1" applyProtection="1">
      <alignment/>
      <protection hidden="1"/>
    </xf>
    <xf numFmtId="164" fontId="2" fillId="0" borderId="21" xfId="0" applyNumberFormat="1" applyFont="1" applyBorder="1" applyAlignment="1">
      <alignment/>
    </xf>
    <xf numFmtId="0" fontId="2" fillId="0" borderId="21" xfId="0" applyFont="1" applyBorder="1" applyAlignment="1" applyProtection="1">
      <alignment/>
      <protection hidden="1"/>
    </xf>
    <xf numFmtId="13" fontId="2" fillId="0" borderId="21" xfId="0" applyNumberFormat="1" applyFont="1" applyBorder="1" applyAlignment="1">
      <alignment/>
    </xf>
    <xf numFmtId="2" fontId="4" fillId="35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>
      <alignment/>
    </xf>
    <xf numFmtId="0" fontId="4" fillId="0" borderId="26" xfId="0" applyFont="1" applyFill="1" applyBorder="1" applyAlignment="1" applyProtection="1">
      <alignment horizontal="right"/>
      <protection hidden="1"/>
    </xf>
    <xf numFmtId="164" fontId="3" fillId="0" borderId="0" xfId="0" applyNumberFormat="1" applyFont="1" applyBorder="1" applyAlignment="1">
      <alignment/>
    </xf>
    <xf numFmtId="0" fontId="4" fillId="0" borderId="0" xfId="0" applyFont="1" applyAlignment="1" applyProtection="1">
      <alignment vertical="top" wrapText="1"/>
      <protection hidden="1"/>
    </xf>
    <xf numFmtId="0" fontId="4" fillId="0" borderId="17" xfId="0" applyFont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top" wrapText="1"/>
      <protection hidden="1"/>
    </xf>
    <xf numFmtId="0" fontId="4" fillId="0" borderId="26" xfId="0" applyFont="1" applyBorder="1" applyAlignment="1" applyProtection="1">
      <alignment horizontal="center"/>
      <protection hidden="1"/>
    </xf>
    <xf numFmtId="0" fontId="2" fillId="0" borderId="28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9" xfId="0" applyFont="1" applyBorder="1" applyAlignment="1">
      <alignment/>
    </xf>
    <xf numFmtId="0" fontId="4" fillId="0" borderId="27" xfId="0" applyFont="1" applyBorder="1" applyAlignment="1" applyProtection="1">
      <alignment vertical="top" wrapText="1"/>
      <protection hidden="1"/>
    </xf>
    <xf numFmtId="166" fontId="4" fillId="0" borderId="30" xfId="54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 vertical="top" wrapText="1"/>
      <protection hidden="1"/>
    </xf>
    <xf numFmtId="166" fontId="4" fillId="0" borderId="0" xfId="54" applyFont="1" applyFill="1" applyBorder="1" applyAlignment="1" applyProtection="1">
      <alignment/>
      <protection hidden="1"/>
    </xf>
    <xf numFmtId="0" fontId="2" fillId="0" borderId="12" xfId="0" applyFont="1" applyBorder="1" applyAlignment="1" applyProtection="1">
      <alignment/>
      <protection hidden="1"/>
    </xf>
    <xf numFmtId="0" fontId="2" fillId="0" borderId="31" xfId="0" applyFont="1" applyBorder="1" applyAlignment="1" applyProtection="1">
      <alignment/>
      <protection hidden="1"/>
    </xf>
    <xf numFmtId="0" fontId="2" fillId="0" borderId="32" xfId="0" applyFont="1" applyBorder="1" applyAlignment="1">
      <alignment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vertical="top" wrapText="1"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left" vertical="top" wrapText="1"/>
      <protection hidden="1"/>
    </xf>
    <xf numFmtId="0" fontId="2" fillId="0" borderId="10" xfId="0" applyFont="1" applyFill="1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20" fillId="34" borderId="33" xfId="0" applyFont="1" applyFill="1" applyBorder="1" applyAlignment="1" applyProtection="1">
      <alignment vertical="center"/>
      <protection hidden="1"/>
    </xf>
    <xf numFmtId="0" fontId="20" fillId="34" borderId="12" xfId="0" applyFont="1" applyFill="1" applyBorder="1" applyAlignment="1" applyProtection="1">
      <alignment vertical="center"/>
      <protection hidden="1"/>
    </xf>
    <xf numFmtId="0" fontId="20" fillId="34" borderId="12" xfId="0" applyFont="1" applyFill="1" applyBorder="1" applyAlignment="1" applyProtection="1">
      <alignment horizontal="center" vertical="center"/>
      <protection hidden="1"/>
    </xf>
    <xf numFmtId="0" fontId="17" fillId="34" borderId="12" xfId="0" applyFont="1" applyFill="1" applyBorder="1" applyAlignment="1" applyProtection="1">
      <alignment vertical="center"/>
      <protection hidden="1"/>
    </xf>
    <xf numFmtId="0" fontId="17" fillId="34" borderId="31" xfId="0" applyFont="1" applyFill="1" applyBorder="1" applyAlignment="1" applyProtection="1">
      <alignment vertical="center"/>
      <protection hidden="1"/>
    </xf>
    <xf numFmtId="0" fontId="20" fillId="34" borderId="32" xfId="0" applyFont="1" applyFill="1" applyBorder="1" applyAlignment="1" applyProtection="1">
      <alignment vertical="center"/>
      <protection hidden="1"/>
    </xf>
    <xf numFmtId="0" fontId="20" fillId="34" borderId="0" xfId="0" applyFont="1" applyFill="1" applyBorder="1" applyAlignment="1" applyProtection="1">
      <alignment vertical="center"/>
      <protection hidden="1"/>
    </xf>
    <xf numFmtId="0" fontId="17" fillId="34" borderId="0" xfId="0" applyFont="1" applyFill="1" applyBorder="1" applyAlignment="1" applyProtection="1">
      <alignment vertical="center"/>
      <protection hidden="1"/>
    </xf>
    <xf numFmtId="0" fontId="17" fillId="34" borderId="10" xfId="0" applyFont="1" applyFill="1" applyBorder="1" applyAlignment="1" applyProtection="1">
      <alignment vertical="center"/>
      <protection hidden="1"/>
    </xf>
    <xf numFmtId="0" fontId="20" fillId="34" borderId="23" xfId="0" applyFont="1" applyFill="1" applyBorder="1" applyAlignment="1" applyProtection="1">
      <alignment vertical="center"/>
      <protection hidden="1"/>
    </xf>
    <xf numFmtId="0" fontId="20" fillId="34" borderId="18" xfId="0" applyFont="1" applyFill="1" applyBorder="1" applyAlignment="1" applyProtection="1">
      <alignment vertical="center"/>
      <protection hidden="1"/>
    </xf>
    <xf numFmtId="0" fontId="17" fillId="34" borderId="18" xfId="0" applyFont="1" applyFill="1" applyBorder="1" applyAlignment="1" applyProtection="1">
      <alignment vertical="center"/>
      <protection hidden="1"/>
    </xf>
    <xf numFmtId="0" fontId="17" fillId="34" borderId="11" xfId="0" applyFont="1" applyFill="1" applyBorder="1" applyAlignment="1" applyProtection="1">
      <alignment vertical="center"/>
      <protection hidden="1"/>
    </xf>
    <xf numFmtId="0" fontId="3" fillId="0" borderId="33" xfId="0" applyFont="1" applyBorder="1" applyAlignment="1" applyProtection="1">
      <alignment/>
      <protection hidden="1"/>
    </xf>
    <xf numFmtId="0" fontId="21" fillId="0" borderId="19" xfId="0" applyFont="1" applyBorder="1" applyAlignment="1" applyProtection="1">
      <alignment/>
      <protection hidden="1"/>
    </xf>
    <xf numFmtId="0" fontId="2" fillId="0" borderId="20" xfId="0" applyFont="1" applyBorder="1" applyAlignment="1" applyProtection="1">
      <alignment/>
      <protection hidden="1"/>
    </xf>
    <xf numFmtId="0" fontId="2" fillId="0" borderId="32" xfId="0" applyFont="1" applyBorder="1" applyAlignment="1" applyProtection="1">
      <alignment/>
      <protection hidden="1"/>
    </xf>
    <xf numFmtId="166" fontId="2" fillId="0" borderId="34" xfId="54" applyFont="1" applyFill="1" applyBorder="1" applyAlignment="1" applyProtection="1">
      <alignment horizontal="right"/>
      <protection hidden="1"/>
    </xf>
    <xf numFmtId="166" fontId="2" fillId="0" borderId="10" xfId="54" applyFont="1" applyFill="1" applyBorder="1" applyAlignment="1" applyProtection="1">
      <alignment horizontal="right"/>
      <protection hidden="1"/>
    </xf>
    <xf numFmtId="167" fontId="2" fillId="0" borderId="34" xfId="54" applyNumberFormat="1" applyFont="1" applyFill="1" applyBorder="1" applyAlignment="1" applyProtection="1">
      <alignment horizontal="right"/>
      <protection hidden="1"/>
    </xf>
    <xf numFmtId="0" fontId="6" fillId="0" borderId="0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19" xfId="0" applyFont="1" applyBorder="1" applyAlignment="1" applyProtection="1">
      <alignment/>
      <protection hidden="1"/>
    </xf>
    <xf numFmtId="0" fontId="6" fillId="0" borderId="20" xfId="0" applyFont="1" applyBorder="1" applyAlignment="1" applyProtection="1">
      <alignment/>
      <protection hidden="1"/>
    </xf>
    <xf numFmtId="165" fontId="6" fillId="0" borderId="35" xfId="54" applyNumberFormat="1" applyFont="1" applyFill="1" applyBorder="1" applyAlignment="1" applyProtection="1">
      <alignment horizontal="right"/>
      <protection hidden="1"/>
    </xf>
    <xf numFmtId="165" fontId="6" fillId="0" borderId="36" xfId="54" applyNumberFormat="1" applyFont="1" applyFill="1" applyBorder="1" applyAlignment="1" applyProtection="1">
      <alignment horizontal="right"/>
      <protection hidden="1"/>
    </xf>
    <xf numFmtId="0" fontId="6" fillId="0" borderId="33" xfId="0" applyFont="1" applyBorder="1" applyAlignment="1" applyProtection="1">
      <alignment/>
      <protection hidden="1"/>
    </xf>
    <xf numFmtId="0" fontId="6" fillId="0" borderId="12" xfId="0" applyFont="1" applyBorder="1" applyAlignment="1" applyProtection="1">
      <alignment/>
      <protection hidden="1"/>
    </xf>
    <xf numFmtId="165" fontId="6" fillId="0" borderId="37" xfId="54" applyNumberFormat="1" applyFont="1" applyFill="1" applyBorder="1" applyAlignment="1" applyProtection="1">
      <alignment horizontal="right"/>
      <protection hidden="1"/>
    </xf>
    <xf numFmtId="165" fontId="6" fillId="0" borderId="31" xfId="54" applyNumberFormat="1" applyFont="1" applyFill="1" applyBorder="1" applyAlignment="1" applyProtection="1">
      <alignment horizontal="right"/>
      <protection hidden="1"/>
    </xf>
    <xf numFmtId="0" fontId="21" fillId="0" borderId="23" xfId="0" applyFont="1" applyBorder="1" applyAlignment="1" applyProtection="1">
      <alignment/>
      <protection hidden="1"/>
    </xf>
    <xf numFmtId="0" fontId="2" fillId="0" borderId="18" xfId="0" applyFont="1" applyBorder="1" applyAlignment="1" applyProtection="1">
      <alignment/>
      <protection hidden="1"/>
    </xf>
    <xf numFmtId="0" fontId="2" fillId="0" borderId="38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170" fontId="2" fillId="0" borderId="34" xfId="0" applyNumberFormat="1" applyFont="1" applyBorder="1" applyAlignment="1" applyProtection="1">
      <alignment/>
      <protection hidden="1"/>
    </xf>
    <xf numFmtId="170" fontId="2" fillId="0" borderId="10" xfId="0" applyNumberFormat="1" applyFont="1" applyBorder="1" applyAlignment="1" applyProtection="1">
      <alignment/>
      <protection hidden="1"/>
    </xf>
    <xf numFmtId="166" fontId="2" fillId="0" borderId="34" xfId="54" applyFont="1" applyFill="1" applyBorder="1" applyAlignment="1" applyProtection="1">
      <alignment/>
      <protection hidden="1"/>
    </xf>
    <xf numFmtId="0" fontId="2" fillId="0" borderId="19" xfId="0" applyFont="1" applyBorder="1" applyAlignment="1" applyProtection="1">
      <alignment/>
      <protection hidden="1"/>
    </xf>
    <xf numFmtId="0" fontId="3" fillId="0" borderId="20" xfId="0" applyFont="1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165" fontId="6" fillId="0" borderId="11" xfId="54" applyNumberFormat="1" applyFont="1" applyFill="1" applyBorder="1" applyAlignment="1" applyProtection="1">
      <alignment horizontal="right"/>
      <protection hidden="1"/>
    </xf>
    <xf numFmtId="0" fontId="21" fillId="0" borderId="33" xfId="0" applyFont="1" applyBorder="1" applyAlignment="1" applyProtection="1">
      <alignment/>
      <protection hidden="1"/>
    </xf>
    <xf numFmtId="3" fontId="2" fillId="0" borderId="34" xfId="0" applyNumberFormat="1" applyFont="1" applyBorder="1" applyAlignment="1" applyProtection="1">
      <alignment/>
      <protection hidden="1"/>
    </xf>
    <xf numFmtId="3" fontId="2" fillId="0" borderId="10" xfId="0" applyNumberFormat="1" applyFont="1" applyBorder="1" applyAlignment="1" applyProtection="1">
      <alignment/>
      <protection hidden="1"/>
    </xf>
    <xf numFmtId="0" fontId="21" fillId="0" borderId="32" xfId="0" applyFont="1" applyBorder="1" applyAlignment="1" applyProtection="1">
      <alignment/>
      <protection hidden="1"/>
    </xf>
    <xf numFmtId="166" fontId="2" fillId="0" borderId="10" xfId="54" applyFont="1" applyFill="1" applyBorder="1" applyAlignment="1" applyProtection="1">
      <alignment/>
      <protection hidden="1"/>
    </xf>
    <xf numFmtId="0" fontId="2" fillId="0" borderId="23" xfId="0" applyFont="1" applyBorder="1" applyAlignment="1" applyProtection="1">
      <alignment/>
      <protection hidden="1"/>
    </xf>
    <xf numFmtId="166" fontId="2" fillId="0" borderId="38" xfId="54" applyFont="1" applyFill="1" applyBorder="1" applyAlignment="1" applyProtection="1">
      <alignment/>
      <protection hidden="1"/>
    </xf>
    <xf numFmtId="166" fontId="2" fillId="0" borderId="11" xfId="54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0" fontId="3" fillId="0" borderId="19" xfId="0" applyFont="1" applyBorder="1" applyAlignment="1" applyProtection="1">
      <alignment/>
      <protection hidden="1"/>
    </xf>
    <xf numFmtId="0" fontId="2" fillId="0" borderId="37" xfId="0" applyFont="1" applyBorder="1" applyAlignment="1" applyProtection="1">
      <alignment/>
      <protection hidden="1"/>
    </xf>
    <xf numFmtId="0" fontId="3" fillId="0" borderId="32" xfId="0" applyFont="1" applyBorder="1" applyAlignment="1" applyProtection="1">
      <alignment/>
      <protection hidden="1"/>
    </xf>
    <xf numFmtId="180" fontId="3" fillId="0" borderId="38" xfId="45" applyNumberFormat="1" applyFont="1" applyFill="1" applyBorder="1" applyAlignment="1" applyProtection="1">
      <alignment/>
      <protection hidden="1"/>
    </xf>
    <xf numFmtId="180" fontId="3" fillId="0" borderId="11" xfId="45" applyNumberFormat="1" applyFont="1" applyFill="1" applyBorder="1" applyAlignment="1" applyProtection="1">
      <alignment/>
      <protection hidden="1"/>
    </xf>
    <xf numFmtId="0" fontId="2" fillId="0" borderId="33" xfId="0" applyFont="1" applyBorder="1" applyAlignment="1" applyProtection="1">
      <alignment/>
      <protection hidden="1"/>
    </xf>
    <xf numFmtId="0" fontId="21" fillId="34" borderId="12" xfId="0" applyFont="1" applyFill="1" applyBorder="1" applyAlignment="1" applyProtection="1">
      <alignment/>
      <protection hidden="1"/>
    </xf>
    <xf numFmtId="0" fontId="2" fillId="34" borderId="36" xfId="0" applyFont="1" applyFill="1" applyBorder="1" applyAlignment="1" applyProtection="1">
      <alignment/>
      <protection hidden="1"/>
    </xf>
    <xf numFmtId="0" fontId="2" fillId="34" borderId="35" xfId="0" applyFont="1" applyFill="1" applyBorder="1" applyAlignment="1" applyProtection="1">
      <alignment/>
      <protection hidden="1"/>
    </xf>
    <xf numFmtId="0" fontId="22" fillId="0" borderId="32" xfId="0" applyFont="1" applyBorder="1" applyAlignment="1" applyProtection="1">
      <alignment/>
      <protection hidden="1"/>
    </xf>
    <xf numFmtId="0" fontId="23" fillId="0" borderId="33" xfId="0" applyFont="1" applyBorder="1" applyAlignment="1" applyProtection="1">
      <alignment/>
      <protection hidden="1"/>
    </xf>
    <xf numFmtId="0" fontId="23" fillId="0" borderId="12" xfId="0" applyFont="1" applyBorder="1" applyAlignment="1" applyProtection="1">
      <alignment/>
      <protection hidden="1"/>
    </xf>
    <xf numFmtId="0" fontId="24" fillId="0" borderId="12" xfId="0" applyFont="1" applyBorder="1" applyAlignment="1" applyProtection="1">
      <alignment horizontal="right"/>
      <protection hidden="1"/>
    </xf>
    <xf numFmtId="0" fontId="23" fillId="0" borderId="37" xfId="0" applyFont="1" applyBorder="1" applyAlignment="1" applyProtection="1">
      <alignment/>
      <protection hidden="1"/>
    </xf>
    <xf numFmtId="0" fontId="9" fillId="0" borderId="32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23" fillId="0" borderId="0" xfId="0" applyFont="1" applyBorder="1" applyAlignment="1" applyProtection="1">
      <alignment/>
      <protection hidden="1"/>
    </xf>
    <xf numFmtId="0" fontId="23" fillId="0" borderId="32" xfId="0" applyFont="1" applyBorder="1" applyAlignment="1" applyProtection="1">
      <alignment horizontal="center"/>
      <protection hidden="1"/>
    </xf>
    <xf numFmtId="0" fontId="2" fillId="0" borderId="34" xfId="0" applyFont="1" applyBorder="1" applyAlignment="1" applyProtection="1">
      <alignment/>
      <protection hidden="1"/>
    </xf>
    <xf numFmtId="0" fontId="23" fillId="0" borderId="32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23" fillId="0" borderId="0" xfId="0" applyFont="1" applyBorder="1" applyAlignment="1" applyProtection="1">
      <alignment/>
      <protection hidden="1"/>
    </xf>
    <xf numFmtId="170" fontId="9" fillId="0" borderId="32" xfId="0" applyNumberFormat="1" applyFont="1" applyBorder="1" applyAlignment="1" applyProtection="1">
      <alignment horizontal="center"/>
      <protection hidden="1"/>
    </xf>
    <xf numFmtId="0" fontId="9" fillId="0" borderId="32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>
      <alignment horizontal="center" wrapText="1"/>
    </xf>
    <xf numFmtId="170" fontId="9" fillId="0" borderId="34" xfId="0" applyNumberFormat="1" applyFont="1" applyBorder="1" applyAlignment="1" applyProtection="1">
      <alignment horizontal="center"/>
      <protection hidden="1"/>
    </xf>
    <xf numFmtId="0" fontId="9" fillId="0" borderId="23" xfId="0" applyFont="1" applyBorder="1" applyAlignment="1" applyProtection="1">
      <alignment/>
      <protection hidden="1"/>
    </xf>
    <xf numFmtId="0" fontId="9" fillId="0" borderId="18" xfId="0" applyFont="1" applyBorder="1" applyAlignment="1" applyProtection="1">
      <alignment/>
      <protection hidden="1"/>
    </xf>
    <xf numFmtId="0" fontId="21" fillId="34" borderId="0" xfId="0" applyFont="1" applyFill="1" applyBorder="1" applyAlignment="1" applyProtection="1">
      <alignment/>
      <protection hidden="1"/>
    </xf>
    <xf numFmtId="0" fontId="2" fillId="34" borderId="0" xfId="0" applyFont="1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34" borderId="36" xfId="0" applyFill="1" applyBorder="1" applyAlignment="1" applyProtection="1">
      <alignment/>
      <protection hidden="1"/>
    </xf>
    <xf numFmtId="0" fontId="24" fillId="0" borderId="33" xfId="0" applyFont="1" applyBorder="1" applyAlignment="1" applyProtection="1">
      <alignment/>
      <protection hidden="1"/>
    </xf>
    <xf numFmtId="0" fontId="24" fillId="0" borderId="12" xfId="0" applyFont="1" applyBorder="1" applyAlignment="1" applyProtection="1">
      <alignment/>
      <protection hidden="1"/>
    </xf>
    <xf numFmtId="0" fontId="24" fillId="0" borderId="31" xfId="0" applyFont="1" applyBorder="1" applyAlignment="1" applyProtection="1">
      <alignment/>
      <protection hidden="1"/>
    </xf>
    <xf numFmtId="0" fontId="9" fillId="0" borderId="12" xfId="0" applyFont="1" applyBorder="1" applyAlignment="1" applyProtection="1">
      <alignment/>
      <protection hidden="1"/>
    </xf>
    <xf numFmtId="0" fontId="24" fillId="0" borderId="32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horizontal="right"/>
      <protection hidden="1"/>
    </xf>
    <xf numFmtId="0" fontId="0" fillId="0" borderId="10" xfId="0" applyBorder="1" applyAlignment="1" applyProtection="1">
      <alignment/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24" fillId="0" borderId="10" xfId="0" applyFont="1" applyBorder="1" applyAlignment="1" applyProtection="1">
      <alignment horizontal="center"/>
      <protection hidden="1"/>
    </xf>
    <xf numFmtId="0" fontId="24" fillId="0" borderId="10" xfId="0" applyFont="1" applyBorder="1" applyAlignment="1" applyProtection="1">
      <alignment/>
      <protection hidden="1"/>
    </xf>
    <xf numFmtId="170" fontId="9" fillId="0" borderId="0" xfId="0" applyNumberFormat="1" applyFont="1" applyBorder="1" applyAlignment="1" applyProtection="1">
      <alignment horizontal="center"/>
      <protection hidden="1"/>
    </xf>
    <xf numFmtId="170" fontId="9" fillId="0" borderId="37" xfId="0" applyNumberFormat="1" applyFont="1" applyBorder="1" applyAlignment="1" applyProtection="1">
      <alignment horizontal="center"/>
      <protection hidden="1"/>
    </xf>
    <xf numFmtId="170" fontId="9" fillId="0" borderId="38" xfId="0" applyNumberFormat="1" applyFont="1" applyBorder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0" fontId="7" fillId="34" borderId="19" xfId="0" applyFont="1" applyFill="1" applyBorder="1" applyAlignment="1" applyProtection="1">
      <alignment/>
      <protection hidden="1"/>
    </xf>
    <xf numFmtId="170" fontId="23" fillId="0" borderId="0" xfId="0" applyNumberFormat="1" applyFont="1" applyAlignment="1" applyProtection="1">
      <alignment horizontal="center"/>
      <protection hidden="1"/>
    </xf>
    <xf numFmtId="166" fontId="2" fillId="0" borderId="37" xfId="0" applyNumberFormat="1" applyFont="1" applyBorder="1" applyAlignment="1" applyProtection="1">
      <alignment/>
      <protection hidden="1"/>
    </xf>
    <xf numFmtId="166" fontId="2" fillId="0" borderId="34" xfId="0" applyNumberFormat="1" applyFont="1" applyBorder="1" applyAlignment="1" applyProtection="1">
      <alignment/>
      <protection hidden="1"/>
    </xf>
    <xf numFmtId="0" fontId="3" fillId="0" borderId="18" xfId="0" applyFont="1" applyBorder="1" applyAlignment="1" applyProtection="1">
      <alignment/>
      <protection hidden="1"/>
    </xf>
    <xf numFmtId="166" fontId="3" fillId="0" borderId="38" xfId="0" applyNumberFormat="1" applyFont="1" applyBorder="1" applyAlignment="1" applyProtection="1">
      <alignment/>
      <protection hidden="1"/>
    </xf>
    <xf numFmtId="0" fontId="24" fillId="0" borderId="0" xfId="0" applyFont="1" applyAlignment="1" applyProtection="1">
      <alignment horizontal="right"/>
      <protection hidden="1"/>
    </xf>
    <xf numFmtId="0" fontId="24" fillId="0" borderId="0" xfId="0" applyFont="1" applyAlignment="1" applyProtection="1">
      <alignment/>
      <protection hidden="1"/>
    </xf>
    <xf numFmtId="0" fontId="2" fillId="36" borderId="19" xfId="0" applyFont="1" applyFill="1" applyBorder="1" applyAlignment="1" applyProtection="1">
      <alignment/>
      <protection hidden="1"/>
    </xf>
    <xf numFmtId="0" fontId="3" fillId="36" borderId="20" xfId="0" applyFont="1" applyFill="1" applyBorder="1" applyAlignment="1" applyProtection="1">
      <alignment/>
      <protection hidden="1"/>
    </xf>
    <xf numFmtId="9" fontId="2" fillId="36" borderId="20" xfId="51" applyFont="1" applyFill="1" applyBorder="1" applyAlignment="1" applyProtection="1">
      <alignment/>
      <protection hidden="1"/>
    </xf>
    <xf numFmtId="0" fontId="2" fillId="36" borderId="20" xfId="0" applyFont="1" applyFill="1" applyBorder="1" applyAlignment="1" applyProtection="1">
      <alignment/>
      <protection hidden="1"/>
    </xf>
    <xf numFmtId="166" fontId="2" fillId="36" borderId="20" xfId="54" applyFont="1" applyFill="1" applyBorder="1" applyAlignment="1" applyProtection="1">
      <alignment/>
      <protection hidden="1"/>
    </xf>
    <xf numFmtId="166" fontId="2" fillId="36" borderId="36" xfId="54" applyFont="1" applyFill="1" applyBorder="1" applyAlignment="1" applyProtection="1">
      <alignment/>
      <protection hidden="1"/>
    </xf>
    <xf numFmtId="0" fontId="24" fillId="0" borderId="0" xfId="0" applyFont="1" applyAlignment="1" applyProtection="1">
      <alignment horizontal="center"/>
      <protection hidden="1"/>
    </xf>
    <xf numFmtId="170" fontId="24" fillId="0" borderId="0" xfId="0" applyNumberFormat="1" applyFont="1" applyAlignment="1" applyProtection="1">
      <alignment horizontal="center"/>
      <protection hidden="1"/>
    </xf>
    <xf numFmtId="9" fontId="2" fillId="0" borderId="12" xfId="51" applyFont="1" applyFill="1" applyBorder="1" applyAlignment="1" applyProtection="1">
      <alignment/>
      <protection hidden="1"/>
    </xf>
    <xf numFmtId="166" fontId="2" fillId="0" borderId="12" xfId="54" applyFont="1" applyFill="1" applyBorder="1" applyAlignment="1" applyProtection="1">
      <alignment/>
      <protection hidden="1"/>
    </xf>
    <xf numFmtId="9" fontId="2" fillId="0" borderId="37" xfId="51" applyFont="1" applyFill="1" applyBorder="1" applyAlignment="1" applyProtection="1">
      <alignment/>
      <protection hidden="1"/>
    </xf>
    <xf numFmtId="170" fontId="24" fillId="0" borderId="0" xfId="0" applyNumberFormat="1" applyFont="1" applyAlignment="1" applyProtection="1">
      <alignment/>
      <protection hidden="1"/>
    </xf>
    <xf numFmtId="9" fontId="2" fillId="0" borderId="0" xfId="51" applyFont="1" applyFill="1" applyBorder="1" applyAlignment="1" applyProtection="1">
      <alignment/>
      <protection hidden="1"/>
    </xf>
    <xf numFmtId="166" fontId="2" fillId="0" borderId="0" xfId="54" applyFont="1" applyFill="1" applyBorder="1" applyAlignment="1" applyProtection="1">
      <alignment/>
      <protection hidden="1"/>
    </xf>
    <xf numFmtId="9" fontId="2" fillId="0" borderId="34" xfId="51" applyFont="1" applyFill="1" applyBorder="1" applyAlignment="1" applyProtection="1">
      <alignment/>
      <protection hidden="1"/>
    </xf>
    <xf numFmtId="9" fontId="2" fillId="0" borderId="0" xfId="51" applyFont="1" applyFill="1" applyBorder="1" applyAlignment="1" applyProtection="1">
      <alignment horizontal="right"/>
      <protection hidden="1"/>
    </xf>
    <xf numFmtId="9" fontId="2" fillId="0" borderId="34" xfId="51" applyFont="1" applyFill="1" applyBorder="1" applyAlignment="1" applyProtection="1">
      <alignment horizontal="right"/>
      <protection hidden="1"/>
    </xf>
    <xf numFmtId="10" fontId="3" fillId="0" borderId="0" xfId="51" applyNumberFormat="1" applyFont="1" applyFill="1" applyBorder="1" applyAlignment="1" applyProtection="1">
      <alignment/>
      <protection hidden="1"/>
    </xf>
    <xf numFmtId="166" fontId="3" fillId="0" borderId="0" xfId="54" applyFont="1" applyFill="1" applyBorder="1" applyAlignment="1" applyProtection="1">
      <alignment/>
      <protection hidden="1"/>
    </xf>
    <xf numFmtId="10" fontId="3" fillId="0" borderId="34" xfId="51" applyNumberFormat="1" applyFont="1" applyFill="1" applyBorder="1" applyAlignment="1" applyProtection="1">
      <alignment/>
      <protection hidden="1"/>
    </xf>
    <xf numFmtId="9" fontId="3" fillId="0" borderId="18" xfId="51" applyFont="1" applyFill="1" applyBorder="1" applyAlignment="1" applyProtection="1">
      <alignment/>
      <protection hidden="1"/>
    </xf>
    <xf numFmtId="173" fontId="3" fillId="0" borderId="18" xfId="51" applyNumberFormat="1" applyFont="1" applyFill="1" applyBorder="1" applyAlignment="1" applyProtection="1">
      <alignment horizontal="right"/>
      <protection hidden="1"/>
    </xf>
    <xf numFmtId="10" fontId="3" fillId="0" borderId="18" xfId="51" applyNumberFormat="1" applyFont="1" applyFill="1" applyBorder="1" applyAlignment="1" applyProtection="1">
      <alignment horizontal="right"/>
      <protection hidden="1"/>
    </xf>
    <xf numFmtId="166" fontId="2" fillId="0" borderId="18" xfId="54" applyFont="1" applyFill="1" applyBorder="1" applyAlignment="1" applyProtection="1">
      <alignment/>
      <protection hidden="1"/>
    </xf>
    <xf numFmtId="10" fontId="3" fillId="0" borderId="38" xfId="51" applyNumberFormat="1" applyFont="1" applyFill="1" applyBorder="1" applyAlignment="1" applyProtection="1">
      <alignment horizontal="right"/>
      <protection hidden="1"/>
    </xf>
    <xf numFmtId="173" fontId="2" fillId="36" borderId="20" xfId="51" applyNumberFormat="1" applyFont="1" applyFill="1" applyBorder="1" applyAlignment="1" applyProtection="1">
      <alignment/>
      <protection hidden="1"/>
    </xf>
    <xf numFmtId="10" fontId="2" fillId="36" borderId="20" xfId="51" applyNumberFormat="1" applyFont="1" applyFill="1" applyBorder="1" applyAlignment="1" applyProtection="1">
      <alignment horizontal="right"/>
      <protection hidden="1"/>
    </xf>
    <xf numFmtId="10" fontId="2" fillId="36" borderId="36" xfId="51" applyNumberFormat="1" applyFont="1" applyFill="1" applyBorder="1" applyAlignment="1" applyProtection="1">
      <alignment horizontal="right"/>
      <protection hidden="1"/>
    </xf>
    <xf numFmtId="10" fontId="2" fillId="0" borderId="0" xfId="51" applyNumberFormat="1" applyFont="1" applyFill="1" applyBorder="1" applyAlignment="1" applyProtection="1">
      <alignment/>
      <protection hidden="1"/>
    </xf>
    <xf numFmtId="10" fontId="2" fillId="0" borderId="37" xfId="51" applyNumberFormat="1" applyFont="1" applyFill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10" fontId="2" fillId="0" borderId="34" xfId="0" applyNumberFormat="1" applyFont="1" applyBorder="1" applyAlignment="1" applyProtection="1">
      <alignment/>
      <protection hidden="1"/>
    </xf>
    <xf numFmtId="10" fontId="2" fillId="0" borderId="0" xfId="0" applyNumberFormat="1" applyFont="1" applyBorder="1" applyAlignment="1" applyProtection="1">
      <alignment/>
      <protection hidden="1"/>
    </xf>
    <xf numFmtId="10" fontId="2" fillId="0" borderId="34" xfId="51" applyNumberFormat="1" applyFont="1" applyFill="1" applyBorder="1" applyAlignment="1" applyProtection="1">
      <alignment/>
      <protection hidden="1"/>
    </xf>
    <xf numFmtId="9" fontId="3" fillId="0" borderId="0" xfId="51" applyFont="1" applyFill="1" applyBorder="1" applyAlignment="1" applyProtection="1">
      <alignment/>
      <protection hidden="1"/>
    </xf>
    <xf numFmtId="10" fontId="3" fillId="0" borderId="0" xfId="51" applyNumberFormat="1" applyFont="1" applyFill="1" applyBorder="1" applyAlignment="1" applyProtection="1">
      <alignment horizontal="right"/>
      <protection hidden="1"/>
    </xf>
    <xf numFmtId="166" fontId="3" fillId="0" borderId="0" xfId="54" applyFont="1" applyFill="1" applyBorder="1" applyAlignment="1" applyProtection="1">
      <alignment horizontal="center"/>
      <protection hidden="1"/>
    </xf>
    <xf numFmtId="173" fontId="2" fillId="0" borderId="0" xfId="51" applyNumberFormat="1" applyFont="1" applyFill="1" applyBorder="1" applyAlignment="1" applyProtection="1">
      <alignment/>
      <protection hidden="1"/>
    </xf>
    <xf numFmtId="10" fontId="2" fillId="0" borderId="0" xfId="51" applyNumberFormat="1" applyFont="1" applyFill="1" applyBorder="1" applyAlignment="1" applyProtection="1">
      <alignment horizontal="right"/>
      <protection hidden="1"/>
    </xf>
    <xf numFmtId="2" fontId="2" fillId="0" borderId="0" xfId="0" applyNumberFormat="1" applyFont="1" applyBorder="1" applyAlignment="1" applyProtection="1">
      <alignment/>
      <protection hidden="1"/>
    </xf>
    <xf numFmtId="10" fontId="2" fillId="0" borderId="37" xfId="51" applyNumberFormat="1" applyFont="1" applyFill="1" applyBorder="1" applyAlignment="1" applyProtection="1">
      <alignment horizontal="right"/>
      <protection hidden="1"/>
    </xf>
    <xf numFmtId="10" fontId="2" fillId="0" borderId="34" xfId="51" applyNumberFormat="1" applyFont="1" applyFill="1" applyBorder="1" applyAlignment="1" applyProtection="1">
      <alignment horizontal="right"/>
      <protection hidden="1"/>
    </xf>
    <xf numFmtId="2" fontId="3" fillId="0" borderId="0" xfId="0" applyNumberFormat="1" applyFont="1" applyBorder="1" applyAlignment="1" applyProtection="1">
      <alignment/>
      <protection hidden="1"/>
    </xf>
    <xf numFmtId="164" fontId="3" fillId="0" borderId="18" xfId="54" applyNumberFormat="1" applyFont="1" applyFill="1" applyBorder="1" applyAlignment="1" applyProtection="1">
      <alignment/>
      <protection hidden="1"/>
    </xf>
    <xf numFmtId="10" fontId="3" fillId="0" borderId="38" xfId="51" applyNumberFormat="1" applyFont="1" applyFill="1" applyBorder="1" applyAlignment="1" applyProtection="1">
      <alignment/>
      <protection hidden="1"/>
    </xf>
    <xf numFmtId="0" fontId="2" fillId="36" borderId="36" xfId="0" applyFont="1" applyFill="1" applyBorder="1" applyAlignment="1" applyProtection="1">
      <alignment/>
      <protection hidden="1"/>
    </xf>
    <xf numFmtId="9" fontId="2" fillId="0" borderId="0" xfId="0" applyNumberFormat="1" applyFont="1" applyBorder="1" applyAlignment="1" applyProtection="1">
      <alignment/>
      <protection hidden="1"/>
    </xf>
    <xf numFmtId="9" fontId="2" fillId="0" borderId="37" xfId="0" applyNumberFormat="1" applyFont="1" applyBorder="1" applyAlignment="1" applyProtection="1">
      <alignment/>
      <protection hidden="1"/>
    </xf>
    <xf numFmtId="10" fontId="2" fillId="0" borderId="0" xfId="0" applyNumberFormat="1" applyFont="1" applyBorder="1" applyAlignment="1" applyProtection="1">
      <alignment/>
      <protection hidden="1"/>
    </xf>
    <xf numFmtId="10" fontId="2" fillId="0" borderId="34" xfId="0" applyNumberFormat="1" applyFont="1" applyBorder="1" applyAlignment="1" applyProtection="1">
      <alignment/>
      <protection hidden="1"/>
    </xf>
    <xf numFmtId="10" fontId="2" fillId="0" borderId="0" xfId="0" applyNumberFormat="1" applyFont="1" applyFill="1" applyBorder="1" applyAlignment="1" applyProtection="1">
      <alignment/>
      <protection hidden="1"/>
    </xf>
    <xf numFmtId="10" fontId="2" fillId="0" borderId="34" xfId="0" applyNumberFormat="1" applyFont="1" applyFill="1" applyBorder="1" applyAlignment="1" applyProtection="1">
      <alignment/>
      <protection hidden="1"/>
    </xf>
    <xf numFmtId="10" fontId="2" fillId="0" borderId="12" xfId="51" applyNumberFormat="1" applyFont="1" applyFill="1" applyBorder="1" applyAlignment="1" applyProtection="1">
      <alignment/>
      <protection hidden="1"/>
    </xf>
    <xf numFmtId="9" fontId="3" fillId="0" borderId="20" xfId="51" applyFont="1" applyFill="1" applyBorder="1" applyAlignment="1" applyProtection="1">
      <alignment/>
      <protection hidden="1"/>
    </xf>
    <xf numFmtId="10" fontId="3" fillId="0" borderId="20" xfId="51" applyNumberFormat="1" applyFont="1" applyFill="1" applyBorder="1" applyAlignment="1" applyProtection="1">
      <alignment horizontal="right"/>
      <protection hidden="1"/>
    </xf>
    <xf numFmtId="10" fontId="3" fillId="0" borderId="36" xfId="51" applyNumberFormat="1" applyFont="1" applyFill="1" applyBorder="1" applyAlignment="1" applyProtection="1">
      <alignment horizontal="right"/>
      <protection hidden="1"/>
    </xf>
    <xf numFmtId="0" fontId="3" fillId="0" borderId="12" xfId="0" applyFont="1" applyBorder="1" applyAlignment="1" applyProtection="1">
      <alignment/>
      <protection hidden="1"/>
    </xf>
    <xf numFmtId="173" fontId="2" fillId="0" borderId="12" xfId="51" applyNumberFormat="1" applyFont="1" applyFill="1" applyBorder="1" applyAlignment="1" applyProtection="1">
      <alignment/>
      <protection hidden="1"/>
    </xf>
    <xf numFmtId="10" fontId="2" fillId="0" borderId="12" xfId="51" applyNumberFormat="1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/>
      <protection hidden="1"/>
    </xf>
    <xf numFmtId="164" fontId="3" fillId="0" borderId="0" xfId="54" applyNumberFormat="1" applyFont="1" applyFill="1" applyBorder="1" applyAlignment="1" applyProtection="1">
      <alignment/>
      <protection hidden="1"/>
    </xf>
    <xf numFmtId="166" fontId="2" fillId="0" borderId="0" xfId="54" applyFont="1" applyFill="1" applyBorder="1" applyAlignment="1" applyProtection="1">
      <alignment horizontal="center"/>
      <protection hidden="1"/>
    </xf>
    <xf numFmtId="0" fontId="3" fillId="36" borderId="19" xfId="0" applyFont="1" applyFill="1" applyBorder="1" applyAlignment="1" applyProtection="1">
      <alignment/>
      <protection hidden="1"/>
    </xf>
    <xf numFmtId="10" fontId="2" fillId="0" borderId="37" xfId="0" applyNumberFormat="1" applyFont="1" applyFill="1" applyBorder="1" applyAlignment="1" applyProtection="1">
      <alignment/>
      <protection hidden="1"/>
    </xf>
    <xf numFmtId="10" fontId="2" fillId="0" borderId="38" xfId="0" applyNumberFormat="1" applyFont="1" applyFill="1" applyBorder="1" applyAlignment="1" applyProtection="1">
      <alignment/>
      <protection hidden="1"/>
    </xf>
    <xf numFmtId="0" fontId="17" fillId="33" borderId="0" xfId="0" applyFont="1" applyFill="1" applyBorder="1" applyAlignment="1" applyProtection="1">
      <alignment horizontal="center" vertical="center"/>
      <protection hidden="1"/>
    </xf>
    <xf numFmtId="0" fontId="17" fillId="33" borderId="0" xfId="0" applyFont="1" applyFill="1" applyBorder="1" applyAlignment="1" applyProtection="1">
      <alignment vertical="center"/>
      <protection hidden="1"/>
    </xf>
    <xf numFmtId="0" fontId="0" fillId="33" borderId="0" xfId="0" applyFill="1" applyAlignment="1">
      <alignment/>
    </xf>
    <xf numFmtId="0" fontId="26" fillId="33" borderId="0" xfId="0" applyFont="1" applyFill="1" applyAlignment="1">
      <alignment/>
    </xf>
    <xf numFmtId="0" fontId="27" fillId="33" borderId="0" xfId="0" applyFont="1" applyFill="1" applyBorder="1" applyAlignment="1" applyProtection="1">
      <alignment horizontal="left" vertical="center"/>
      <protection hidden="1"/>
    </xf>
    <xf numFmtId="0" fontId="3" fillId="35" borderId="39" xfId="0" applyFont="1" applyFill="1" applyBorder="1" applyAlignment="1" applyProtection="1">
      <alignment horizontal="center"/>
      <protection hidden="1"/>
    </xf>
    <xf numFmtId="174" fontId="2" fillId="0" borderId="40" xfId="0" applyNumberFormat="1" applyFont="1" applyBorder="1" applyAlignment="1" applyProtection="1">
      <alignment/>
      <protection hidden="1"/>
    </xf>
    <xf numFmtId="0" fontId="3" fillId="35" borderId="21" xfId="0" applyFont="1" applyFill="1" applyBorder="1" applyAlignment="1" applyProtection="1">
      <alignment horizontal="center"/>
      <protection hidden="1"/>
    </xf>
    <xf numFmtId="0" fontId="2" fillId="35" borderId="21" xfId="0" applyFont="1" applyFill="1" applyBorder="1" applyAlignment="1" applyProtection="1">
      <alignment horizontal="left"/>
      <protection hidden="1"/>
    </xf>
    <xf numFmtId="0" fontId="2" fillId="35" borderId="21" xfId="0" applyFont="1" applyFill="1" applyBorder="1" applyAlignment="1" applyProtection="1">
      <alignment horizontal="center"/>
      <protection hidden="1"/>
    </xf>
    <xf numFmtId="0" fontId="2" fillId="35" borderId="13" xfId="0" applyFont="1" applyFill="1" applyBorder="1" applyAlignment="1" applyProtection="1">
      <alignment horizontal="center"/>
      <protection hidden="1"/>
    </xf>
    <xf numFmtId="0" fontId="9" fillId="35" borderId="13" xfId="0" applyFont="1" applyFill="1" applyBorder="1" applyAlignment="1" applyProtection="1">
      <alignment horizontal="center"/>
      <protection hidden="1"/>
    </xf>
    <xf numFmtId="170" fontId="9" fillId="0" borderId="21" xfId="0" applyNumberFormat="1" applyFont="1" applyBorder="1" applyAlignment="1" applyProtection="1">
      <alignment horizontal="center"/>
      <protection hidden="1"/>
    </xf>
    <xf numFmtId="172" fontId="29" fillId="35" borderId="21" xfId="0" applyNumberFormat="1" applyFont="1" applyFill="1" applyBorder="1" applyAlignment="1" applyProtection="1">
      <alignment/>
      <protection hidden="1"/>
    </xf>
    <xf numFmtId="0" fontId="3" fillId="35" borderId="13" xfId="0" applyFont="1" applyFill="1" applyBorder="1" applyAlignment="1" applyProtection="1">
      <alignment horizontal="center"/>
      <protection hidden="1"/>
    </xf>
    <xf numFmtId="0" fontId="2" fillId="35" borderId="15" xfId="0" applyFont="1" applyFill="1" applyBorder="1" applyAlignment="1" applyProtection="1">
      <alignment horizontal="center"/>
      <protection hidden="1"/>
    </xf>
    <xf numFmtId="170" fontId="8" fillId="35" borderId="21" xfId="0" applyNumberFormat="1" applyFont="1" applyFill="1" applyBorder="1" applyAlignment="1" applyProtection="1">
      <alignment horizontal="center"/>
      <protection hidden="1"/>
    </xf>
    <xf numFmtId="0" fontId="13" fillId="33" borderId="0" xfId="0" applyFont="1" applyFill="1" applyAlignment="1" applyProtection="1">
      <alignment/>
      <protection hidden="1"/>
    </xf>
    <xf numFmtId="0" fontId="31" fillId="35" borderId="30" xfId="0" applyFont="1" applyFill="1" applyBorder="1" applyAlignment="1" applyProtection="1">
      <alignment horizontal="center" vertical="center"/>
      <protection hidden="1"/>
    </xf>
    <xf numFmtId="0" fontId="28" fillId="35" borderId="30" xfId="0" applyFont="1" applyFill="1" applyBorder="1" applyAlignment="1" applyProtection="1">
      <alignment horizontal="center" vertical="center" wrapText="1"/>
      <protection hidden="1"/>
    </xf>
    <xf numFmtId="171" fontId="32" fillId="35" borderId="13" xfId="54" applyNumberFormat="1" applyFont="1" applyFill="1" applyBorder="1" applyAlignment="1" applyProtection="1">
      <alignment/>
      <protection hidden="1"/>
    </xf>
    <xf numFmtId="0" fontId="13" fillId="35" borderId="21" xfId="0" applyFont="1" applyFill="1" applyBorder="1" applyAlignment="1" applyProtection="1">
      <alignment/>
      <protection hidden="1"/>
    </xf>
    <xf numFmtId="0" fontId="13" fillId="0" borderId="24" xfId="0" applyFont="1" applyBorder="1" applyAlignment="1" applyProtection="1">
      <alignment/>
      <protection hidden="1"/>
    </xf>
    <xf numFmtId="0" fontId="13" fillId="35" borderId="21" xfId="0" applyFont="1" applyFill="1" applyBorder="1" applyAlignment="1" applyProtection="1">
      <alignment horizontal="center"/>
      <protection hidden="1"/>
    </xf>
    <xf numFmtId="166" fontId="2" fillId="0" borderId="13" xfId="54" applyFont="1" applyFill="1" applyBorder="1" applyAlignment="1" applyProtection="1">
      <alignment horizontal="right"/>
      <protection hidden="1"/>
    </xf>
    <xf numFmtId="181" fontId="0" fillId="0" borderId="21" xfId="45" applyNumberFormat="1" applyFill="1" applyBorder="1" applyAlignment="1" applyProtection="1">
      <alignment horizontal="right"/>
      <protection hidden="1"/>
    </xf>
    <xf numFmtId="0" fontId="13" fillId="35" borderId="13" xfId="0" applyFont="1" applyFill="1" applyBorder="1" applyAlignment="1" applyProtection="1">
      <alignment horizontal="center"/>
      <protection hidden="1"/>
    </xf>
    <xf numFmtId="0" fontId="33" fillId="0" borderId="21" xfId="0" applyFont="1" applyBorder="1" applyAlignment="1" applyProtection="1">
      <alignment/>
      <protection hidden="1"/>
    </xf>
    <xf numFmtId="0" fontId="32" fillId="0" borderId="0" xfId="0" applyFont="1" applyBorder="1" applyAlignment="1" applyProtection="1">
      <alignment/>
      <protection hidden="1"/>
    </xf>
    <xf numFmtId="0" fontId="29" fillId="0" borderId="0" xfId="0" applyFont="1" applyBorder="1" applyAlignment="1" applyProtection="1">
      <alignment/>
      <protection hidden="1"/>
    </xf>
    <xf numFmtId="164" fontId="0" fillId="0" borderId="21" xfId="0" applyNumberFormat="1" applyBorder="1" applyAlignment="1" applyProtection="1">
      <alignment/>
      <protection hidden="1"/>
    </xf>
    <xf numFmtId="0" fontId="29" fillId="0" borderId="21" xfId="0" applyFont="1" applyFill="1" applyBorder="1" applyAlignment="1" applyProtection="1">
      <alignment/>
      <protection hidden="1"/>
    </xf>
    <xf numFmtId="0" fontId="29" fillId="35" borderId="21" xfId="0" applyFont="1" applyFill="1" applyBorder="1" applyAlignment="1" applyProtection="1">
      <alignment/>
      <protection hidden="1"/>
    </xf>
    <xf numFmtId="0" fontId="0" fillId="0" borderId="21" xfId="0" applyFont="1" applyBorder="1" applyAlignment="1" applyProtection="1">
      <alignment/>
      <protection hidden="1"/>
    </xf>
    <xf numFmtId="0" fontId="32" fillId="0" borderId="21" xfId="0" applyFont="1" applyBorder="1" applyAlignment="1" applyProtection="1">
      <alignment/>
      <protection hidden="1"/>
    </xf>
    <xf numFmtId="0" fontId="29" fillId="0" borderId="21" xfId="0" applyFont="1" applyBorder="1" applyAlignment="1" applyProtection="1">
      <alignment horizontal="center"/>
      <protection hidden="1"/>
    </xf>
    <xf numFmtId="0" fontId="29" fillId="0" borderId="21" xfId="0" applyFont="1" applyBorder="1" applyAlignment="1" applyProtection="1">
      <alignment/>
      <protection hidden="1"/>
    </xf>
    <xf numFmtId="0" fontId="29" fillId="35" borderId="21" xfId="0" applyFont="1" applyFill="1" applyBorder="1" applyAlignment="1" applyProtection="1">
      <alignment horizontal="center"/>
      <protection hidden="1"/>
    </xf>
    <xf numFmtId="164" fontId="29" fillId="35" borderId="21" xfId="54" applyNumberFormat="1" applyFont="1" applyFill="1" applyBorder="1" applyAlignment="1" applyProtection="1">
      <alignment/>
      <protection hidden="1"/>
    </xf>
    <xf numFmtId="171" fontId="29" fillId="35" borderId="21" xfId="54" applyNumberFormat="1" applyFont="1" applyFill="1" applyBorder="1" applyAlignment="1" applyProtection="1">
      <alignment/>
      <protection hidden="1"/>
    </xf>
    <xf numFmtId="169" fontId="29" fillId="35" borderId="21" xfId="54" applyNumberFormat="1" applyFont="1" applyFill="1" applyBorder="1" applyAlignment="1" applyProtection="1">
      <alignment/>
      <protection hidden="1"/>
    </xf>
    <xf numFmtId="2" fontId="29" fillId="35" borderId="21" xfId="0" applyNumberFormat="1" applyFont="1" applyFill="1" applyBorder="1" applyAlignment="1" applyProtection="1">
      <alignment/>
      <protection hidden="1"/>
    </xf>
    <xf numFmtId="175" fontId="29" fillId="0" borderId="21" xfId="0" applyNumberFormat="1" applyFont="1" applyBorder="1" applyAlignment="1" applyProtection="1">
      <alignment/>
      <protection hidden="1"/>
    </xf>
    <xf numFmtId="0" fontId="29" fillId="0" borderId="0" xfId="0" applyFont="1" applyFill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164" fontId="29" fillId="0" borderId="21" xfId="0" applyNumberFormat="1" applyFont="1" applyBorder="1" applyAlignment="1" applyProtection="1">
      <alignment/>
      <protection hidden="1"/>
    </xf>
    <xf numFmtId="174" fontId="29" fillId="0" borderId="21" xfId="0" applyNumberFormat="1" applyFont="1" applyBorder="1" applyAlignment="1" applyProtection="1">
      <alignment/>
      <protection hidden="1"/>
    </xf>
    <xf numFmtId="174" fontId="29" fillId="0" borderId="41" xfId="54" applyNumberFormat="1" applyFont="1" applyFill="1" applyBorder="1" applyAlignment="1" applyProtection="1">
      <alignment/>
      <protection locked="0"/>
    </xf>
    <xf numFmtId="171" fontId="29" fillId="0" borderId="41" xfId="54" applyNumberFormat="1" applyFont="1" applyFill="1" applyBorder="1" applyAlignment="1" applyProtection="1">
      <alignment/>
      <protection hidden="1"/>
    </xf>
    <xf numFmtId="169" fontId="29" fillId="0" borderId="41" xfId="0" applyNumberFormat="1" applyFont="1" applyBorder="1" applyAlignment="1" applyProtection="1">
      <alignment/>
      <protection hidden="1"/>
    </xf>
    <xf numFmtId="182" fontId="29" fillId="0" borderId="41" xfId="0" applyNumberFormat="1" applyFont="1" applyBorder="1" applyAlignment="1" applyProtection="1">
      <alignment/>
      <protection hidden="1"/>
    </xf>
    <xf numFmtId="174" fontId="29" fillId="0" borderId="41" xfId="0" applyNumberFormat="1" applyFont="1" applyFill="1" applyBorder="1" applyAlignment="1" applyProtection="1">
      <alignment/>
      <protection hidden="1"/>
    </xf>
    <xf numFmtId="174" fontId="0" fillId="0" borderId="41" xfId="0" applyNumberFormat="1" applyBorder="1" applyAlignment="1" applyProtection="1">
      <alignment/>
      <protection hidden="1"/>
    </xf>
    <xf numFmtId="0" fontId="0" fillId="0" borderId="41" xfId="0" applyBorder="1" applyAlignment="1" applyProtection="1">
      <alignment/>
      <protection hidden="1"/>
    </xf>
    <xf numFmtId="0" fontId="29" fillId="0" borderId="0" xfId="0" applyFont="1" applyBorder="1" applyAlignment="1" applyProtection="1">
      <alignment horizontal="center"/>
      <protection hidden="1"/>
    </xf>
    <xf numFmtId="0" fontId="29" fillId="35" borderId="0" xfId="0" applyFont="1" applyFill="1" applyBorder="1" applyAlignment="1" applyProtection="1">
      <alignment horizontal="center"/>
      <protection hidden="1"/>
    </xf>
    <xf numFmtId="171" fontId="29" fillId="35" borderId="0" xfId="54" applyNumberFormat="1" applyFont="1" applyFill="1" applyBorder="1" applyAlignment="1" applyProtection="1">
      <alignment/>
      <protection hidden="1"/>
    </xf>
    <xf numFmtId="169" fontId="29" fillId="35" borderId="0" xfId="54" applyNumberFormat="1" applyFont="1" applyFill="1" applyBorder="1" applyAlignment="1" applyProtection="1">
      <alignment/>
      <protection hidden="1"/>
    </xf>
    <xf numFmtId="0" fontId="2" fillId="35" borderId="15" xfId="0" applyFont="1" applyFill="1" applyBorder="1" applyAlignment="1" applyProtection="1">
      <alignment horizontal="center" vertical="center"/>
      <protection hidden="1"/>
    </xf>
    <xf numFmtId="0" fontId="2" fillId="35" borderId="42" xfId="0" applyFont="1" applyFill="1" applyBorder="1" applyAlignment="1" applyProtection="1">
      <alignment horizontal="center" vertical="center"/>
      <protection hidden="1"/>
    </xf>
    <xf numFmtId="0" fontId="2" fillId="35" borderId="29" xfId="0" applyFont="1" applyFill="1" applyBorder="1" applyAlignment="1" applyProtection="1">
      <alignment horizontal="center" vertical="center"/>
      <protection hidden="1"/>
    </xf>
    <xf numFmtId="0" fontId="6" fillId="34" borderId="43" xfId="0" applyFont="1" applyFill="1" applyBorder="1" applyAlignment="1" applyProtection="1">
      <alignment horizontal="center" vertical="center" wrapText="1"/>
      <protection hidden="1"/>
    </xf>
    <xf numFmtId="0" fontId="6" fillId="34" borderId="44" xfId="0" applyFont="1" applyFill="1" applyBorder="1" applyAlignment="1" applyProtection="1">
      <alignment horizontal="center" vertical="center" wrapText="1"/>
      <protection hidden="1"/>
    </xf>
    <xf numFmtId="166" fontId="2" fillId="0" borderId="0" xfId="54" applyFont="1" applyFill="1" applyBorder="1" applyAlignment="1" applyProtection="1">
      <alignment horizontal="right"/>
      <protection hidden="1"/>
    </xf>
    <xf numFmtId="0" fontId="2" fillId="35" borderId="24" xfId="0" applyFont="1" applyFill="1" applyBorder="1" applyAlignment="1" applyProtection="1">
      <alignment horizontal="left"/>
      <protection hidden="1"/>
    </xf>
    <xf numFmtId="0" fontId="2" fillId="35" borderId="42" xfId="0" applyFont="1" applyFill="1" applyBorder="1" applyAlignment="1" applyProtection="1">
      <alignment horizontal="left"/>
      <protection hidden="1"/>
    </xf>
    <xf numFmtId="0" fontId="13" fillId="0" borderId="42" xfId="0" applyFont="1" applyBorder="1" applyAlignment="1" applyProtection="1">
      <alignment/>
      <protection hidden="1"/>
    </xf>
    <xf numFmtId="0" fontId="0" fillId="0" borderId="42" xfId="0" applyBorder="1" applyAlignment="1" applyProtection="1">
      <alignment/>
      <protection hidden="1"/>
    </xf>
    <xf numFmtId="175" fontId="0" fillId="0" borderId="42" xfId="0" applyNumberFormat="1" applyBorder="1" applyAlignment="1" applyProtection="1">
      <alignment/>
      <protection hidden="1"/>
    </xf>
    <xf numFmtId="166" fontId="2" fillId="0" borderId="45" xfId="54" applyFont="1" applyFill="1" applyBorder="1" applyAlignment="1" applyProtection="1">
      <alignment horizontal="right"/>
      <protection hidden="1"/>
    </xf>
    <xf numFmtId="167" fontId="2" fillId="0" borderId="45" xfId="54" applyNumberFormat="1" applyFont="1" applyFill="1" applyBorder="1" applyAlignment="1" applyProtection="1">
      <alignment horizontal="right"/>
      <protection hidden="1"/>
    </xf>
    <xf numFmtId="165" fontId="6" fillId="0" borderId="46" xfId="54" applyNumberFormat="1" applyFont="1" applyFill="1" applyBorder="1" applyAlignment="1" applyProtection="1">
      <alignment horizontal="right"/>
      <protection hidden="1"/>
    </xf>
    <xf numFmtId="165" fontId="6" fillId="0" borderId="47" xfId="54" applyNumberFormat="1" applyFont="1" applyFill="1" applyBorder="1" applyAlignment="1" applyProtection="1">
      <alignment horizontal="right"/>
      <protection hidden="1"/>
    </xf>
    <xf numFmtId="0" fontId="2" fillId="0" borderId="48" xfId="0" applyFont="1" applyBorder="1" applyAlignment="1" applyProtection="1">
      <alignment/>
      <protection hidden="1"/>
    </xf>
    <xf numFmtId="170" fontId="2" fillId="0" borderId="45" xfId="0" applyNumberFormat="1" applyFont="1" applyBorder="1" applyAlignment="1" applyProtection="1">
      <alignment/>
      <protection hidden="1"/>
    </xf>
    <xf numFmtId="166" fontId="2" fillId="0" borderId="45" xfId="54" applyFont="1" applyFill="1" applyBorder="1" applyAlignment="1" applyProtection="1">
      <alignment/>
      <protection hidden="1"/>
    </xf>
    <xf numFmtId="3" fontId="2" fillId="0" borderId="45" xfId="0" applyNumberFormat="1" applyFont="1" applyBorder="1" applyAlignment="1" applyProtection="1">
      <alignment/>
      <protection hidden="1"/>
    </xf>
    <xf numFmtId="166" fontId="2" fillId="0" borderId="48" xfId="54" applyFont="1" applyFill="1" applyBorder="1" applyAlignment="1" applyProtection="1">
      <alignment/>
      <protection hidden="1"/>
    </xf>
    <xf numFmtId="0" fontId="2" fillId="0" borderId="47" xfId="0" applyFont="1" applyBorder="1" applyAlignment="1" applyProtection="1">
      <alignment/>
      <protection hidden="1"/>
    </xf>
    <xf numFmtId="180" fontId="3" fillId="0" borderId="49" xfId="45" applyNumberFormat="1" applyFont="1" applyFill="1" applyBorder="1" applyAlignment="1" applyProtection="1">
      <alignment/>
      <protection hidden="1"/>
    </xf>
    <xf numFmtId="0" fontId="3" fillId="0" borderId="20" xfId="0" applyFont="1" applyBorder="1" applyAlignment="1" applyProtection="1">
      <alignment horizontal="center"/>
      <protection hidden="1"/>
    </xf>
    <xf numFmtId="167" fontId="2" fillId="0" borderId="0" xfId="54" applyNumberFormat="1" applyFont="1" applyFill="1" applyBorder="1" applyAlignment="1" applyProtection="1">
      <alignment horizontal="right"/>
      <protection hidden="1"/>
    </xf>
    <xf numFmtId="170" fontId="2" fillId="0" borderId="32" xfId="0" applyNumberFormat="1" applyFont="1" applyBorder="1" applyAlignment="1" applyProtection="1">
      <alignment/>
      <protection hidden="1"/>
    </xf>
    <xf numFmtId="166" fontId="2" fillId="0" borderId="32" xfId="54" applyFont="1" applyFill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179" fontId="2" fillId="0" borderId="0" xfId="0" applyNumberFormat="1" applyFont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hidden="1"/>
    </xf>
    <xf numFmtId="165" fontId="6" fillId="0" borderId="0" xfId="54" applyNumberFormat="1" applyFont="1" applyFill="1" applyBorder="1" applyAlignment="1" applyProtection="1">
      <alignment horizontal="right"/>
      <protection hidden="1"/>
    </xf>
    <xf numFmtId="170" fontId="2" fillId="0" borderId="0" xfId="0" applyNumberFormat="1" applyFont="1" applyBorder="1" applyAlignment="1" applyProtection="1">
      <alignment/>
      <protection hidden="1"/>
    </xf>
    <xf numFmtId="165" fontId="3" fillId="0" borderId="0" xfId="0" applyNumberFormat="1" applyFont="1" applyBorder="1" applyAlignment="1" applyProtection="1">
      <alignment/>
      <protection hidden="1"/>
    </xf>
    <xf numFmtId="180" fontId="3" fillId="0" borderId="0" xfId="45" applyNumberFormat="1" applyFont="1" applyFill="1" applyBorder="1" applyAlignment="1" applyProtection="1">
      <alignment/>
      <protection hidden="1"/>
    </xf>
    <xf numFmtId="166" fontId="2" fillId="0" borderId="32" xfId="54" applyFont="1" applyFill="1" applyBorder="1" applyAlignment="1" applyProtection="1">
      <alignment horizontal="right"/>
      <protection hidden="1"/>
    </xf>
    <xf numFmtId="167" fontId="2" fillId="0" borderId="32" xfId="54" applyNumberFormat="1" applyFont="1" applyFill="1" applyBorder="1" applyAlignment="1" applyProtection="1">
      <alignment horizontal="right"/>
      <protection hidden="1"/>
    </xf>
    <xf numFmtId="165" fontId="6" fillId="0" borderId="19" xfId="54" applyNumberFormat="1" applyFont="1" applyFill="1" applyBorder="1" applyAlignment="1" applyProtection="1">
      <alignment horizontal="right"/>
      <protection hidden="1"/>
    </xf>
    <xf numFmtId="165" fontId="6" fillId="0" borderId="33" xfId="54" applyNumberFormat="1" applyFont="1" applyFill="1" applyBorder="1" applyAlignment="1" applyProtection="1">
      <alignment horizontal="right"/>
      <protection hidden="1"/>
    </xf>
    <xf numFmtId="3" fontId="2" fillId="0" borderId="32" xfId="0" applyNumberFormat="1" applyFont="1" applyBorder="1" applyAlignment="1" applyProtection="1">
      <alignment/>
      <protection hidden="1"/>
    </xf>
    <xf numFmtId="166" fontId="2" fillId="0" borderId="23" xfId="54" applyFont="1" applyFill="1" applyBorder="1" applyAlignment="1" applyProtection="1">
      <alignment/>
      <protection hidden="1"/>
    </xf>
    <xf numFmtId="180" fontId="3" fillId="0" borderId="23" xfId="45" applyNumberFormat="1" applyFont="1" applyFill="1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0" fillId="0" borderId="47" xfId="0" applyBorder="1" applyAlignment="1" applyProtection="1">
      <alignment/>
      <protection hidden="1"/>
    </xf>
    <xf numFmtId="165" fontId="6" fillId="0" borderId="48" xfId="54" applyNumberFormat="1" applyFont="1" applyFill="1" applyBorder="1" applyAlignment="1" applyProtection="1">
      <alignment horizontal="right"/>
      <protection hidden="1"/>
    </xf>
    <xf numFmtId="0" fontId="6" fillId="0" borderId="51" xfId="0" applyFont="1" applyFill="1" applyBorder="1" applyAlignment="1" applyProtection="1">
      <alignment/>
      <protection hidden="1"/>
    </xf>
    <xf numFmtId="165" fontId="6" fillId="0" borderId="45" xfId="54" applyNumberFormat="1" applyFont="1" applyFill="1" applyBorder="1" applyAlignment="1" applyProtection="1">
      <alignment horizontal="right"/>
      <protection hidden="1"/>
    </xf>
    <xf numFmtId="165" fontId="6" fillId="0" borderId="10" xfId="54" applyNumberFormat="1" applyFont="1" applyFill="1" applyBorder="1" applyAlignment="1" applyProtection="1">
      <alignment horizontal="right"/>
      <protection hidden="1"/>
    </xf>
    <xf numFmtId="165" fontId="6" fillId="0" borderId="34" xfId="54" applyNumberFormat="1" applyFont="1" applyFill="1" applyBorder="1" applyAlignment="1" applyProtection="1">
      <alignment horizontal="right"/>
      <protection hidden="1"/>
    </xf>
    <xf numFmtId="165" fontId="6" fillId="0" borderId="32" xfId="54" applyNumberFormat="1" applyFont="1" applyFill="1" applyBorder="1" applyAlignment="1" applyProtection="1">
      <alignment horizontal="right"/>
      <protection hidden="1"/>
    </xf>
    <xf numFmtId="165" fontId="3" fillId="0" borderId="47" xfId="0" applyNumberFormat="1" applyFont="1" applyBorder="1" applyAlignment="1" applyProtection="1">
      <alignment/>
      <protection hidden="1"/>
    </xf>
    <xf numFmtId="0" fontId="2" fillId="0" borderId="52" xfId="0" applyFont="1" applyBorder="1" applyAlignment="1" applyProtection="1">
      <alignment/>
      <protection hidden="1"/>
    </xf>
    <xf numFmtId="0" fontId="0" fillId="0" borderId="45" xfId="0" applyBorder="1" applyAlignment="1" applyProtection="1">
      <alignment/>
      <protection hidden="1"/>
    </xf>
    <xf numFmtId="0" fontId="0" fillId="0" borderId="49" xfId="0" applyBorder="1" applyAlignment="1" applyProtection="1">
      <alignment/>
      <protection hidden="1"/>
    </xf>
    <xf numFmtId="165" fontId="3" fillId="0" borderId="37" xfId="0" applyNumberFormat="1" applyFont="1" applyBorder="1" applyAlignment="1" applyProtection="1">
      <alignment/>
      <protection hidden="1"/>
    </xf>
    <xf numFmtId="165" fontId="3" fillId="0" borderId="31" xfId="0" applyNumberFormat="1" applyFont="1" applyBorder="1" applyAlignment="1" applyProtection="1">
      <alignment/>
      <protection hidden="1"/>
    </xf>
    <xf numFmtId="165" fontId="3" fillId="0" borderId="33" xfId="0" applyNumberFormat="1" applyFont="1" applyBorder="1" applyAlignment="1" applyProtection="1">
      <alignment/>
      <protection hidden="1"/>
    </xf>
    <xf numFmtId="175" fontId="0" fillId="0" borderId="45" xfId="0" applyNumberFormat="1" applyBorder="1" applyAlignment="1" applyProtection="1">
      <alignment/>
      <protection hidden="1"/>
    </xf>
    <xf numFmtId="0" fontId="3" fillId="34" borderId="0" xfId="0" applyFont="1" applyFill="1" applyBorder="1" applyAlignment="1" applyProtection="1">
      <alignment horizontal="center" vertical="center"/>
      <protection hidden="1"/>
    </xf>
    <xf numFmtId="0" fontId="11" fillId="36" borderId="0" xfId="0" applyFont="1" applyFill="1" applyBorder="1" applyAlignment="1" applyProtection="1">
      <alignment/>
      <protection hidden="1"/>
    </xf>
    <xf numFmtId="0" fontId="3" fillId="35" borderId="0" xfId="0" applyFont="1" applyFill="1" applyBorder="1" applyAlignment="1" applyProtection="1">
      <alignment/>
      <protection hidden="1"/>
    </xf>
    <xf numFmtId="0" fontId="3" fillId="36" borderId="0" xfId="0" applyFont="1" applyFill="1" applyBorder="1" applyAlignment="1" applyProtection="1">
      <alignment/>
      <protection hidden="1"/>
    </xf>
    <xf numFmtId="10" fontId="2" fillId="35" borderId="0" xfId="51" applyNumberFormat="1" applyFont="1" applyFill="1" applyBorder="1" applyAlignment="1" applyProtection="1">
      <alignment horizontal="right"/>
      <protection hidden="1"/>
    </xf>
    <xf numFmtId="10" fontId="3" fillId="35" borderId="0" xfId="51" applyNumberFormat="1" applyFont="1" applyFill="1" applyBorder="1" applyAlignment="1" applyProtection="1">
      <alignment horizontal="right"/>
      <protection hidden="1"/>
    </xf>
    <xf numFmtId="0" fontId="3" fillId="34" borderId="20" xfId="0" applyFont="1" applyFill="1" applyBorder="1" applyAlignment="1" applyProtection="1">
      <alignment/>
      <protection hidden="1"/>
    </xf>
    <xf numFmtId="10" fontId="3" fillId="36" borderId="0" xfId="51" applyNumberFormat="1" applyFont="1" applyFill="1" applyBorder="1" applyAlignment="1" applyProtection="1">
      <alignment horizontal="right"/>
      <protection hidden="1"/>
    </xf>
    <xf numFmtId="164" fontId="2" fillId="35" borderId="0" xfId="0" applyNumberFormat="1" applyFont="1" applyFill="1" applyBorder="1" applyAlignment="1" applyProtection="1">
      <alignment horizontal="center"/>
      <protection/>
    </xf>
    <xf numFmtId="9" fontId="2" fillId="35" borderId="0" xfId="51" applyFont="1" applyFill="1" applyBorder="1" applyAlignment="1" applyProtection="1">
      <alignment/>
      <protection hidden="1"/>
    </xf>
    <xf numFmtId="0" fontId="7" fillId="34" borderId="0" xfId="0" applyFont="1" applyFill="1" applyBorder="1" applyAlignment="1" applyProtection="1">
      <alignment/>
      <protection hidden="1"/>
    </xf>
    <xf numFmtId="0" fontId="13" fillId="35" borderId="21" xfId="0" applyFont="1" applyFill="1" applyBorder="1" applyAlignment="1" applyProtection="1">
      <alignment horizontal="center" vertical="center"/>
      <protection hidden="1"/>
    </xf>
    <xf numFmtId="164" fontId="4" fillId="0" borderId="42" xfId="0" applyNumberFormat="1" applyFont="1" applyBorder="1" applyAlignment="1" applyProtection="1">
      <alignment/>
      <protection hidden="1"/>
    </xf>
    <xf numFmtId="0" fontId="4" fillId="0" borderId="21" xfId="0" applyNumberFormat="1" applyFont="1" applyBorder="1" applyAlignment="1" applyProtection="1">
      <alignment/>
      <protection hidden="1"/>
    </xf>
    <xf numFmtId="0" fontId="4" fillId="0" borderId="24" xfId="0" applyNumberFormat="1" applyFont="1" applyBorder="1" applyAlignment="1" applyProtection="1">
      <alignment/>
      <protection hidden="1"/>
    </xf>
    <xf numFmtId="0" fontId="4" fillId="0" borderId="42" xfId="0" applyNumberFormat="1" applyFont="1" applyBorder="1" applyAlignment="1" applyProtection="1">
      <alignment/>
      <protection hidden="1"/>
    </xf>
    <xf numFmtId="174" fontId="2" fillId="0" borderId="42" xfId="0" applyNumberFormat="1" applyFont="1" applyBorder="1" applyAlignment="1">
      <alignment/>
    </xf>
    <xf numFmtId="174" fontId="2" fillId="0" borderId="42" xfId="0" applyNumberFormat="1" applyFont="1" applyBorder="1" applyAlignment="1" applyProtection="1">
      <alignment/>
      <protection hidden="1"/>
    </xf>
    <xf numFmtId="0" fontId="12" fillId="0" borderId="42" xfId="0" applyFont="1" applyBorder="1" applyAlignment="1" applyProtection="1">
      <alignment/>
      <protection hidden="1"/>
    </xf>
    <xf numFmtId="0" fontId="3" fillId="0" borderId="42" xfId="0" applyFont="1" applyBorder="1" applyAlignment="1" applyProtection="1">
      <alignment/>
      <protection hidden="1"/>
    </xf>
    <xf numFmtId="10" fontId="4" fillId="0" borderId="42" xfId="0" applyNumberFormat="1" applyFont="1" applyBorder="1" applyAlignment="1" applyProtection="1">
      <alignment/>
      <protection hidden="1"/>
    </xf>
    <xf numFmtId="183" fontId="0" fillId="0" borderId="0" xfId="0" applyNumberFormat="1" applyAlignment="1" applyProtection="1">
      <alignment/>
      <protection hidden="1"/>
    </xf>
    <xf numFmtId="0" fontId="2" fillId="34" borderId="53" xfId="0" applyFont="1" applyFill="1" applyBorder="1" applyAlignment="1" applyProtection="1">
      <alignment/>
      <protection hidden="1"/>
    </xf>
    <xf numFmtId="0" fontId="2" fillId="34" borderId="54" xfId="0" applyFont="1" applyFill="1" applyBorder="1" applyAlignment="1" applyProtection="1">
      <alignment/>
      <protection hidden="1"/>
    </xf>
    <xf numFmtId="0" fontId="3" fillId="34" borderId="55" xfId="0" applyFont="1" applyFill="1" applyBorder="1" applyAlignment="1" applyProtection="1">
      <alignment horizontal="center" vertical="top"/>
      <protection hidden="1"/>
    </xf>
    <xf numFmtId="0" fontId="2" fillId="34" borderId="56" xfId="0" applyFont="1" applyFill="1" applyBorder="1" applyAlignment="1" applyProtection="1">
      <alignment horizontal="center"/>
      <protection hidden="1"/>
    </xf>
    <xf numFmtId="0" fontId="3" fillId="34" borderId="57" xfId="0" applyFont="1" applyFill="1" applyBorder="1" applyAlignment="1" applyProtection="1">
      <alignment horizontal="right" vertical="top"/>
      <protection hidden="1"/>
    </xf>
    <xf numFmtId="0" fontId="3" fillId="34" borderId="58" xfId="0" applyFont="1" applyFill="1" applyBorder="1" applyAlignment="1" applyProtection="1">
      <alignment horizontal="right" vertical="top"/>
      <protection hidden="1"/>
    </xf>
    <xf numFmtId="0" fontId="2" fillId="34" borderId="58" xfId="0" applyFont="1" applyFill="1" applyBorder="1" applyAlignment="1" applyProtection="1">
      <alignment horizontal="center" wrapText="1"/>
      <protection locked="0"/>
    </xf>
    <xf numFmtId="164" fontId="3" fillId="34" borderId="58" xfId="0" applyNumberFormat="1" applyFont="1" applyFill="1" applyBorder="1" applyAlignment="1">
      <alignment/>
    </xf>
    <xf numFmtId="0" fontId="2" fillId="34" borderId="58" xfId="0" applyFont="1" applyFill="1" applyBorder="1" applyAlignment="1" applyProtection="1">
      <alignment/>
      <protection locked="0"/>
    </xf>
    <xf numFmtId="0" fontId="2" fillId="34" borderId="58" xfId="0" applyFont="1" applyFill="1" applyBorder="1" applyAlignment="1" applyProtection="1">
      <alignment horizontal="center" wrapText="1"/>
      <protection hidden="1"/>
    </xf>
    <xf numFmtId="0" fontId="2" fillId="34" borderId="58" xfId="0" applyFont="1" applyFill="1" applyBorder="1" applyAlignment="1" applyProtection="1">
      <alignment/>
      <protection hidden="1"/>
    </xf>
    <xf numFmtId="0" fontId="5" fillId="34" borderId="58" xfId="0" applyFont="1" applyFill="1" applyBorder="1" applyAlignment="1" applyProtection="1">
      <alignment wrapText="1"/>
      <protection hidden="1"/>
    </xf>
    <xf numFmtId="0" fontId="6" fillId="34" borderId="58" xfId="0" applyFont="1" applyFill="1" applyBorder="1" applyAlignment="1" applyProtection="1">
      <alignment vertical="center" wrapText="1"/>
      <protection hidden="1"/>
    </xf>
    <xf numFmtId="0" fontId="5" fillId="34" borderId="58" xfId="0" applyFont="1" applyFill="1" applyBorder="1" applyAlignment="1" applyProtection="1">
      <alignment wrapText="1"/>
      <protection locked="0"/>
    </xf>
    <xf numFmtId="0" fontId="4" fillId="34" borderId="58" xfId="0" applyFont="1" applyFill="1" applyBorder="1" applyAlignment="1" applyProtection="1">
      <alignment/>
      <protection hidden="1"/>
    </xf>
    <xf numFmtId="165" fontId="7" fillId="34" borderId="58" xfId="0" applyNumberFormat="1" applyFont="1" applyFill="1" applyBorder="1" applyAlignment="1" applyProtection="1">
      <alignment horizontal="center"/>
      <protection hidden="1"/>
    </xf>
    <xf numFmtId="165" fontId="7" fillId="34" borderId="59" xfId="0" applyNumberFormat="1" applyFont="1" applyFill="1" applyBorder="1" applyAlignment="1" applyProtection="1">
      <alignment horizontal="center"/>
      <protection hidden="1"/>
    </xf>
    <xf numFmtId="0" fontId="2" fillId="35" borderId="60" xfId="0" applyFont="1" applyFill="1" applyBorder="1" applyAlignment="1" applyProtection="1">
      <alignment/>
      <protection hidden="1"/>
    </xf>
    <xf numFmtId="0" fontId="2" fillId="35" borderId="61" xfId="0" applyFont="1" applyFill="1" applyBorder="1" applyAlignment="1" applyProtection="1">
      <alignment/>
      <protection hidden="1"/>
    </xf>
    <xf numFmtId="0" fontId="2" fillId="35" borderId="56" xfId="0" applyFont="1" applyFill="1" applyBorder="1" applyAlignment="1" applyProtection="1">
      <alignment/>
      <protection hidden="1"/>
    </xf>
    <xf numFmtId="0" fontId="2" fillId="35" borderId="62" xfId="0" applyFont="1" applyFill="1" applyBorder="1" applyAlignment="1" applyProtection="1">
      <alignment/>
      <protection hidden="1"/>
    </xf>
    <xf numFmtId="0" fontId="2" fillId="35" borderId="63" xfId="0" applyFont="1" applyFill="1" applyBorder="1" applyAlignment="1" applyProtection="1">
      <alignment/>
      <protection hidden="1"/>
    </xf>
    <xf numFmtId="0" fontId="3" fillId="34" borderId="64" xfId="0" applyFont="1" applyFill="1" applyBorder="1" applyAlignment="1" applyProtection="1">
      <alignment/>
      <protection hidden="1"/>
    </xf>
    <xf numFmtId="0" fontId="2" fillId="35" borderId="55" xfId="0" applyFont="1" applyFill="1" applyBorder="1" applyAlignment="1" applyProtection="1">
      <alignment/>
      <protection hidden="1"/>
    </xf>
    <xf numFmtId="0" fontId="2" fillId="35" borderId="56" xfId="0" applyFont="1" applyFill="1" applyBorder="1" applyAlignment="1" applyProtection="1">
      <alignment/>
      <protection hidden="1"/>
    </xf>
    <xf numFmtId="0" fontId="2" fillId="36" borderId="62" xfId="0" applyFont="1" applyFill="1" applyBorder="1" applyAlignment="1" applyProtection="1">
      <alignment/>
      <protection hidden="1"/>
    </xf>
    <xf numFmtId="166" fontId="3" fillId="35" borderId="63" xfId="54" applyFont="1" applyFill="1" applyBorder="1" applyAlignment="1" applyProtection="1">
      <alignment horizontal="center"/>
      <protection hidden="1"/>
    </xf>
    <xf numFmtId="0" fontId="2" fillId="35" borderId="53" xfId="0" applyFont="1" applyFill="1" applyBorder="1" applyAlignment="1" applyProtection="1">
      <alignment/>
      <protection hidden="1"/>
    </xf>
    <xf numFmtId="0" fontId="2" fillId="36" borderId="55" xfId="0" applyFont="1" applyFill="1" applyBorder="1" applyAlignment="1" applyProtection="1">
      <alignment/>
      <protection hidden="1"/>
    </xf>
    <xf numFmtId="164" fontId="3" fillId="35" borderId="56" xfId="54" applyNumberFormat="1" applyFont="1" applyFill="1" applyBorder="1" applyAlignment="1" applyProtection="1">
      <alignment horizontal="right"/>
      <protection hidden="1"/>
    </xf>
    <xf numFmtId="0" fontId="7" fillId="34" borderId="55" xfId="0" applyFont="1" applyFill="1" applyBorder="1" applyAlignment="1" applyProtection="1">
      <alignment/>
      <protection hidden="1"/>
    </xf>
    <xf numFmtId="0" fontId="3" fillId="35" borderId="55" xfId="0" applyFont="1" applyFill="1" applyBorder="1" applyAlignment="1" applyProtection="1">
      <alignment/>
      <protection/>
    </xf>
    <xf numFmtId="9" fontId="2" fillId="35" borderId="55" xfId="51" applyFont="1" applyFill="1" applyBorder="1" applyAlignment="1" applyProtection="1">
      <alignment/>
      <protection hidden="1"/>
    </xf>
    <xf numFmtId="164" fontId="3" fillId="35" borderId="63" xfId="54" applyNumberFormat="1" applyFont="1" applyFill="1" applyBorder="1" applyAlignment="1" applyProtection="1">
      <alignment horizontal="right"/>
      <protection hidden="1"/>
    </xf>
    <xf numFmtId="0" fontId="2" fillId="34" borderId="55" xfId="0" applyFont="1" applyFill="1" applyBorder="1" applyAlignment="1" applyProtection="1">
      <alignment/>
      <protection hidden="1"/>
    </xf>
    <xf numFmtId="164" fontId="3" fillId="34" borderId="56" xfId="54" applyNumberFormat="1" applyFont="1" applyFill="1" applyBorder="1" applyAlignment="1" applyProtection="1">
      <alignment horizontal="right"/>
      <protection hidden="1"/>
    </xf>
    <xf numFmtId="0" fontId="2" fillId="34" borderId="65" xfId="0" applyFont="1" applyFill="1" applyBorder="1" applyAlignment="1" applyProtection="1">
      <alignment/>
      <protection hidden="1"/>
    </xf>
    <xf numFmtId="0" fontId="3" fillId="34" borderId="66" xfId="0" applyFont="1" applyFill="1" applyBorder="1" applyAlignment="1" applyProtection="1">
      <alignment/>
      <protection hidden="1"/>
    </xf>
    <xf numFmtId="0" fontId="2" fillId="34" borderId="66" xfId="0" applyFont="1" applyFill="1" applyBorder="1" applyAlignment="1" applyProtection="1">
      <alignment/>
      <protection hidden="1"/>
    </xf>
    <xf numFmtId="0" fontId="2" fillId="34" borderId="67" xfId="0" applyFont="1" applyFill="1" applyBorder="1" applyAlignment="1" applyProtection="1">
      <alignment/>
      <protection hidden="1"/>
    </xf>
    <xf numFmtId="0" fontId="2" fillId="34" borderId="60" xfId="0" applyFont="1" applyFill="1" applyBorder="1" applyAlignment="1" applyProtection="1">
      <alignment/>
      <protection hidden="1"/>
    </xf>
    <xf numFmtId="0" fontId="7" fillId="34" borderId="60" xfId="0" applyFont="1" applyFill="1" applyBorder="1" applyAlignment="1" applyProtection="1">
      <alignment/>
      <protection hidden="1"/>
    </xf>
    <xf numFmtId="168" fontId="9" fillId="34" borderId="60" xfId="54" applyNumberFormat="1" applyFont="1" applyFill="1" applyBorder="1" applyAlignment="1" applyProtection="1">
      <alignment/>
      <protection hidden="1"/>
    </xf>
    <xf numFmtId="168" fontId="9" fillId="34" borderId="61" xfId="54" applyNumberFormat="1" applyFont="1" applyFill="1" applyBorder="1" applyAlignment="1" applyProtection="1">
      <alignment/>
      <protection hidden="1"/>
    </xf>
    <xf numFmtId="167" fontId="9" fillId="35" borderId="54" xfId="54" applyNumberFormat="1" applyFont="1" applyFill="1" applyBorder="1" applyAlignment="1" applyProtection="1">
      <alignment/>
      <protection hidden="1"/>
    </xf>
    <xf numFmtId="168" fontId="9" fillId="34" borderId="56" xfId="54" applyNumberFormat="1" applyFont="1" applyFill="1" applyBorder="1" applyAlignment="1" applyProtection="1">
      <alignment/>
      <protection hidden="1"/>
    </xf>
    <xf numFmtId="168" fontId="9" fillId="35" borderId="56" xfId="54" applyNumberFormat="1" applyFont="1" applyFill="1" applyBorder="1" applyAlignment="1" applyProtection="1">
      <alignment/>
      <protection hidden="1"/>
    </xf>
    <xf numFmtId="166" fontId="9" fillId="35" borderId="56" xfId="54" applyFont="1" applyFill="1" applyBorder="1" applyAlignment="1" applyProtection="1">
      <alignment/>
      <protection hidden="1"/>
    </xf>
    <xf numFmtId="0" fontId="2" fillId="34" borderId="56" xfId="0" applyFont="1" applyFill="1" applyBorder="1" applyAlignment="1" applyProtection="1">
      <alignment/>
      <protection hidden="1"/>
    </xf>
    <xf numFmtId="3" fontId="9" fillId="35" borderId="56" xfId="54" applyNumberFormat="1" applyFont="1" applyFill="1" applyBorder="1" applyAlignment="1" applyProtection="1">
      <alignment/>
      <protection hidden="1"/>
    </xf>
    <xf numFmtId="166" fontId="9" fillId="35" borderId="56" xfId="54" applyNumberFormat="1" applyFont="1" applyFill="1" applyBorder="1" applyAlignment="1" applyProtection="1">
      <alignment horizontal="center"/>
      <protection hidden="1"/>
    </xf>
    <xf numFmtId="171" fontId="9" fillId="35" borderId="56" xfId="54" applyNumberFormat="1" applyFont="1" applyFill="1" applyBorder="1" applyAlignment="1" applyProtection="1">
      <alignment/>
      <protection hidden="1"/>
    </xf>
    <xf numFmtId="166" fontId="9" fillId="35" borderId="56" xfId="54" applyNumberFormat="1" applyFont="1" applyFill="1" applyBorder="1" applyAlignment="1" applyProtection="1">
      <alignment/>
      <protection hidden="1"/>
    </xf>
    <xf numFmtId="165" fontId="6" fillId="34" borderId="56" xfId="0" applyNumberFormat="1" applyFont="1" applyFill="1" applyBorder="1" applyAlignment="1" applyProtection="1">
      <alignment/>
      <protection hidden="1"/>
    </xf>
    <xf numFmtId="0" fontId="3" fillId="35" borderId="56" xfId="54" applyNumberFormat="1" applyFont="1" applyFill="1" applyBorder="1" applyAlignment="1" applyProtection="1">
      <alignment horizontal="right"/>
      <protection hidden="1"/>
    </xf>
    <xf numFmtId="0" fontId="3" fillId="35" borderId="56" xfId="0" applyFont="1" applyFill="1" applyBorder="1" applyAlignment="1" applyProtection="1">
      <alignment/>
      <protection hidden="1"/>
    </xf>
    <xf numFmtId="172" fontId="7" fillId="36" borderId="63" xfId="45" applyFont="1" applyFill="1" applyBorder="1" applyAlignment="1" applyProtection="1">
      <alignment/>
      <protection hidden="1"/>
    </xf>
    <xf numFmtId="0" fontId="2" fillId="34" borderId="64" xfId="0" applyFont="1" applyFill="1" applyBorder="1" applyAlignment="1" applyProtection="1">
      <alignment/>
      <protection hidden="1"/>
    </xf>
    <xf numFmtId="0" fontId="3" fillId="34" borderId="68" xfId="0" applyFont="1" applyFill="1" applyBorder="1" applyAlignment="1" applyProtection="1">
      <alignment/>
      <protection hidden="1"/>
    </xf>
    <xf numFmtId="0" fontId="9" fillId="34" borderId="55" xfId="0" applyFont="1" applyFill="1" applyBorder="1" applyAlignment="1" applyProtection="1">
      <alignment/>
      <protection hidden="1"/>
    </xf>
    <xf numFmtId="0" fontId="9" fillId="34" borderId="56" xfId="0" applyFont="1" applyFill="1" applyBorder="1" applyAlignment="1" applyProtection="1">
      <alignment/>
      <protection hidden="1"/>
    </xf>
    <xf numFmtId="166" fontId="3" fillId="36" borderId="56" xfId="54" applyFont="1" applyFill="1" applyBorder="1" applyAlignment="1" applyProtection="1">
      <alignment/>
      <protection hidden="1"/>
    </xf>
    <xf numFmtId="166" fontId="2" fillId="34" borderId="56" xfId="54" applyFont="1" applyFill="1" applyBorder="1" applyAlignment="1" applyProtection="1">
      <alignment/>
      <protection hidden="1"/>
    </xf>
    <xf numFmtId="164" fontId="3" fillId="35" borderId="56" xfId="54" applyNumberFormat="1" applyFont="1" applyFill="1" applyBorder="1" applyAlignment="1" applyProtection="1">
      <alignment/>
      <protection hidden="1"/>
    </xf>
    <xf numFmtId="166" fontId="2" fillId="35" borderId="56" xfId="54" applyFont="1" applyFill="1" applyBorder="1" applyAlignment="1" applyProtection="1">
      <alignment/>
      <protection hidden="1"/>
    </xf>
    <xf numFmtId="164" fontId="3" fillId="36" borderId="56" xfId="54" applyNumberFormat="1" applyFont="1" applyFill="1" applyBorder="1" applyAlignment="1" applyProtection="1">
      <alignment/>
      <protection hidden="1"/>
    </xf>
    <xf numFmtId="0" fontId="2" fillId="36" borderId="56" xfId="0" applyFont="1" applyFill="1" applyBorder="1" applyAlignment="1" applyProtection="1">
      <alignment/>
      <protection hidden="1"/>
    </xf>
    <xf numFmtId="164" fontId="3" fillId="34" borderId="54" xfId="45" applyNumberFormat="1" applyFont="1" applyFill="1" applyBorder="1" applyAlignment="1" applyProtection="1">
      <alignment horizontal="right"/>
      <protection hidden="1"/>
    </xf>
    <xf numFmtId="0" fontId="3" fillId="34" borderId="65" xfId="0" applyFont="1" applyFill="1" applyBorder="1" applyAlignment="1" applyProtection="1">
      <alignment/>
      <protection hidden="1"/>
    </xf>
    <xf numFmtId="164" fontId="3" fillId="34" borderId="69" xfId="0" applyNumberFormat="1" applyFont="1" applyFill="1" applyBorder="1" applyAlignment="1" applyProtection="1">
      <alignment/>
      <protection hidden="1"/>
    </xf>
    <xf numFmtId="184" fontId="9" fillId="35" borderId="56" xfId="54" applyNumberFormat="1" applyFont="1" applyFill="1" applyBorder="1" applyAlignment="1" applyProtection="1">
      <alignment/>
      <protection hidden="1"/>
    </xf>
    <xf numFmtId="168" fontId="6" fillId="36" borderId="56" xfId="54" applyNumberFormat="1" applyFont="1" applyFill="1" applyBorder="1" applyAlignment="1" applyProtection="1">
      <alignment horizontal="center"/>
      <protection hidden="1"/>
    </xf>
    <xf numFmtId="168" fontId="6" fillId="36" borderId="56" xfId="54" applyNumberFormat="1" applyFont="1" applyFill="1" applyBorder="1" applyAlignment="1" applyProtection="1">
      <alignment/>
      <protection hidden="1"/>
    </xf>
    <xf numFmtId="184" fontId="6" fillId="36" borderId="56" xfId="54" applyNumberFormat="1" applyFont="1" applyFill="1" applyBorder="1" applyAlignment="1" applyProtection="1">
      <alignment horizontal="center"/>
      <protection hidden="1"/>
    </xf>
    <xf numFmtId="168" fontId="6" fillId="35" borderId="56" xfId="54" applyNumberFormat="1" applyFont="1" applyFill="1" applyBorder="1" applyAlignment="1" applyProtection="1">
      <alignment/>
      <protection hidden="1"/>
    </xf>
    <xf numFmtId="168" fontId="3" fillId="35" borderId="56" xfId="54" applyNumberFormat="1" applyFont="1" applyFill="1" applyBorder="1" applyAlignment="1" applyProtection="1">
      <alignment/>
      <protection hidden="1"/>
    </xf>
    <xf numFmtId="0" fontId="0" fillId="0" borderId="0" xfId="0" applyAlignment="1">
      <alignment vertical="top"/>
    </xf>
    <xf numFmtId="0" fontId="68" fillId="0" borderId="42" xfId="49" applyFont="1" applyBorder="1" applyAlignment="1">
      <alignment horizontal="center" vertical="top" wrapText="1"/>
      <protection/>
    </xf>
    <xf numFmtId="0" fontId="68" fillId="0" borderId="42" xfId="49" applyFont="1" applyBorder="1" applyAlignment="1">
      <alignment horizontal="justify" vertical="top" wrapText="1"/>
      <protection/>
    </xf>
    <xf numFmtId="0" fontId="34" fillId="0" borderId="0" xfId="0" applyFont="1" applyAlignment="1">
      <alignment vertical="top"/>
    </xf>
    <xf numFmtId="172" fontId="29" fillId="35" borderId="13" xfId="0" applyNumberFormat="1" applyFont="1" applyFill="1" applyBorder="1" applyAlignment="1" applyProtection="1">
      <alignment/>
      <protection hidden="1"/>
    </xf>
    <xf numFmtId="0" fontId="13" fillId="35" borderId="24" xfId="0" applyFont="1" applyFill="1" applyBorder="1" applyAlignment="1" applyProtection="1">
      <alignment horizontal="center" vertical="center"/>
      <protection hidden="1"/>
    </xf>
    <xf numFmtId="174" fontId="30" fillId="0" borderId="42" xfId="0" applyNumberFormat="1" applyFont="1" applyBorder="1" applyAlignment="1">
      <alignment/>
    </xf>
    <xf numFmtId="174" fontId="30" fillId="0" borderId="42" xfId="0" applyNumberFormat="1" applyFont="1" applyBorder="1" applyAlignment="1" applyProtection="1">
      <alignment/>
      <protection hidden="1"/>
    </xf>
    <xf numFmtId="164" fontId="29" fillId="35" borderId="13" xfId="54" applyNumberFormat="1" applyFont="1" applyFill="1" applyBorder="1" applyAlignment="1" applyProtection="1">
      <alignment/>
      <protection hidden="1"/>
    </xf>
    <xf numFmtId="0" fontId="13" fillId="0" borderId="70" xfId="0" applyFont="1" applyBorder="1" applyAlignment="1" applyProtection="1">
      <alignment/>
      <protection hidden="1"/>
    </xf>
    <xf numFmtId="172" fontId="0" fillId="0" borderId="42" xfId="45" applyFill="1" applyBorder="1" applyAlignment="1" applyProtection="1">
      <alignment/>
      <protection hidden="1"/>
    </xf>
    <xf numFmtId="0" fontId="3" fillId="0" borderId="17" xfId="0" applyFont="1" applyBorder="1" applyAlignment="1">
      <alignment/>
    </xf>
    <xf numFmtId="0" fontId="18" fillId="0" borderId="71" xfId="0" applyFont="1" applyFill="1" applyBorder="1" applyAlignment="1" applyProtection="1">
      <alignment/>
      <protection hidden="1"/>
    </xf>
    <xf numFmtId="0" fontId="18" fillId="0" borderId="72" xfId="0" applyFont="1" applyFill="1" applyBorder="1" applyAlignment="1" applyProtection="1">
      <alignment/>
      <protection hidden="1"/>
    </xf>
    <xf numFmtId="0" fontId="4" fillId="0" borderId="72" xfId="0" applyFont="1" applyBorder="1" applyAlignment="1" applyProtection="1">
      <alignment/>
      <protection hidden="1"/>
    </xf>
    <xf numFmtId="0" fontId="4" fillId="0" borderId="73" xfId="0" applyFont="1" applyBorder="1" applyAlignment="1" applyProtection="1">
      <alignment/>
      <protection hidden="1"/>
    </xf>
    <xf numFmtId="0" fontId="12" fillId="0" borderId="74" xfId="0" applyFont="1" applyFill="1" applyBorder="1" applyAlignment="1" applyProtection="1">
      <alignment/>
      <protection hidden="1"/>
    </xf>
    <xf numFmtId="0" fontId="4" fillId="0" borderId="75" xfId="0" applyFont="1" applyBorder="1" applyAlignment="1" applyProtection="1">
      <alignment/>
      <protection hidden="1"/>
    </xf>
    <xf numFmtId="0" fontId="2" fillId="0" borderId="74" xfId="0" applyFont="1" applyBorder="1" applyAlignment="1">
      <alignment/>
    </xf>
    <xf numFmtId="0" fontId="0" fillId="0" borderId="75" xfId="0" applyBorder="1" applyAlignment="1" applyProtection="1">
      <alignment/>
      <protection hidden="1"/>
    </xf>
    <xf numFmtId="0" fontId="2" fillId="0" borderId="75" xfId="0" applyFont="1" applyBorder="1" applyAlignment="1">
      <alignment/>
    </xf>
    <xf numFmtId="0" fontId="4" fillId="0" borderId="75" xfId="0" applyFont="1" applyFill="1" applyBorder="1" applyAlignment="1" applyProtection="1">
      <alignment/>
      <protection hidden="1"/>
    </xf>
    <xf numFmtId="0" fontId="12" fillId="0" borderId="76" xfId="0" applyFont="1" applyFill="1" applyBorder="1" applyAlignment="1" applyProtection="1">
      <alignment/>
      <protection hidden="1"/>
    </xf>
    <xf numFmtId="0" fontId="4" fillId="0" borderId="77" xfId="0" applyFont="1" applyFill="1" applyBorder="1" applyAlignment="1" applyProtection="1">
      <alignment/>
      <protection hidden="1"/>
    </xf>
    <xf numFmtId="0" fontId="4" fillId="0" borderId="77" xfId="0" applyFont="1" applyBorder="1" applyAlignment="1" applyProtection="1">
      <alignment/>
      <protection hidden="1"/>
    </xf>
    <xf numFmtId="0" fontId="2" fillId="35" borderId="21" xfId="0" applyFont="1" applyFill="1" applyBorder="1" applyAlignment="1" applyProtection="1">
      <alignment horizontal="center" vertical="center"/>
      <protection hidden="1"/>
    </xf>
    <xf numFmtId="0" fontId="2" fillId="37" borderId="0" xfId="0" applyFont="1" applyFill="1" applyBorder="1" applyAlignment="1" applyProtection="1">
      <alignment/>
      <protection hidden="1"/>
    </xf>
    <xf numFmtId="0" fontId="69" fillId="38" borderId="43" xfId="49" applyFont="1" applyFill="1" applyBorder="1" applyAlignment="1">
      <alignment horizontal="center" vertical="center" wrapText="1"/>
      <protection/>
    </xf>
    <xf numFmtId="0" fontId="69" fillId="38" borderId="78" xfId="49" applyFont="1" applyFill="1" applyBorder="1" applyAlignment="1">
      <alignment horizontal="justify" vertical="center" wrapText="1"/>
      <protection/>
    </xf>
    <xf numFmtId="0" fontId="69" fillId="38" borderId="79" xfId="49" applyFont="1" applyFill="1" applyBorder="1" applyAlignment="1">
      <alignment horizontal="center" vertical="center" wrapText="1"/>
      <protection/>
    </xf>
    <xf numFmtId="0" fontId="68" fillId="0" borderId="80" xfId="49" applyFont="1" applyBorder="1" applyAlignment="1">
      <alignment horizontal="center" vertical="top" wrapText="1"/>
      <protection/>
    </xf>
    <xf numFmtId="44" fontId="68" fillId="0" borderId="81" xfId="47" applyFont="1" applyBorder="1" applyAlignment="1">
      <alignment horizontal="justify" vertical="center" wrapText="1"/>
    </xf>
    <xf numFmtId="0" fontId="68" fillId="0" borderId="82" xfId="49" applyFont="1" applyBorder="1" applyAlignment="1">
      <alignment horizontal="center" vertical="top" wrapText="1"/>
      <protection/>
    </xf>
    <xf numFmtId="0" fontId="68" fillId="0" borderId="83" xfId="49" applyFont="1" applyBorder="1" applyAlignment="1">
      <alignment horizontal="center" vertical="top" wrapText="1"/>
      <protection/>
    </xf>
    <xf numFmtId="0" fontId="68" fillId="0" borderId="83" xfId="49" applyFont="1" applyBorder="1" applyAlignment="1">
      <alignment horizontal="justify" vertical="top" wrapText="1"/>
      <protection/>
    </xf>
    <xf numFmtId="0" fontId="2" fillId="35" borderId="84" xfId="0" applyFont="1" applyFill="1" applyBorder="1" applyAlignment="1" applyProtection="1">
      <alignment horizontal="center" vertical="center"/>
      <protection hidden="1"/>
    </xf>
    <xf numFmtId="44" fontId="68" fillId="0" borderId="85" xfId="47" applyFont="1" applyBorder="1" applyAlignment="1">
      <alignment horizontal="justify" vertical="center" wrapText="1"/>
    </xf>
    <xf numFmtId="181" fontId="0" fillId="0" borderId="13" xfId="45" applyNumberFormat="1" applyFill="1" applyBorder="1" applyAlignment="1" applyProtection="1">
      <alignment horizontal="right"/>
      <protection hidden="1"/>
    </xf>
    <xf numFmtId="164" fontId="29" fillId="35" borderId="14" xfId="54" applyNumberFormat="1" applyFont="1" applyFill="1" applyBorder="1" applyAlignment="1" applyProtection="1">
      <alignment/>
      <protection hidden="1"/>
    </xf>
    <xf numFmtId="0" fontId="13" fillId="0" borderId="86" xfId="0" applyFont="1" applyBorder="1" applyAlignment="1" applyProtection="1">
      <alignment/>
      <protection hidden="1"/>
    </xf>
    <xf numFmtId="175" fontId="0" fillId="0" borderId="0" xfId="0" applyNumberFormat="1" applyAlignment="1" applyProtection="1">
      <alignment/>
      <protection hidden="1"/>
    </xf>
    <xf numFmtId="172" fontId="29" fillId="35" borderId="14" xfId="0" applyNumberFormat="1" applyFont="1" applyFill="1" applyBorder="1" applyAlignment="1" applyProtection="1">
      <alignment/>
      <protection hidden="1"/>
    </xf>
    <xf numFmtId="44" fontId="69" fillId="39" borderId="42" xfId="47" applyFont="1" applyFill="1" applyBorder="1" applyAlignment="1">
      <alignment horizontal="justify" vertical="center" wrapText="1"/>
    </xf>
    <xf numFmtId="44" fontId="69" fillId="39" borderId="83" xfId="47" applyFont="1" applyFill="1" applyBorder="1" applyAlignment="1">
      <alignment horizontal="justify" vertical="center" wrapText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17" fillId="40" borderId="0" xfId="0" applyFont="1" applyFill="1" applyBorder="1" applyAlignment="1" applyProtection="1">
      <alignment horizontal="center" vertical="center"/>
      <protection hidden="1"/>
    </xf>
    <xf numFmtId="0" fontId="17" fillId="40" borderId="0" xfId="0" applyFont="1" applyFill="1" applyBorder="1" applyAlignment="1" applyProtection="1">
      <alignment vertical="center"/>
      <protection hidden="1"/>
    </xf>
    <xf numFmtId="0" fontId="27" fillId="40" borderId="0" xfId="0" applyFont="1" applyFill="1" applyBorder="1" applyAlignment="1" applyProtection="1">
      <alignment horizontal="left" vertical="center"/>
      <protection hidden="1"/>
    </xf>
    <xf numFmtId="0" fontId="0" fillId="40" borderId="0" xfId="0" applyFill="1" applyAlignment="1">
      <alignment/>
    </xf>
    <xf numFmtId="0" fontId="2" fillId="37" borderId="0" xfId="0" applyFont="1" applyFill="1" applyAlignment="1" applyProtection="1">
      <alignment/>
      <protection hidden="1"/>
    </xf>
    <xf numFmtId="0" fontId="0" fillId="40" borderId="0" xfId="0" applyFill="1" applyAlignment="1" applyProtection="1">
      <alignment/>
      <protection hidden="1"/>
    </xf>
    <xf numFmtId="44" fontId="69" fillId="0" borderId="87" xfId="49" applyNumberFormat="1" applyFont="1" applyBorder="1" applyAlignment="1">
      <alignment horizontal="justify" vertical="top"/>
      <protection/>
    </xf>
    <xf numFmtId="0" fontId="70" fillId="35" borderId="62" xfId="0" applyFont="1" applyFill="1" applyBorder="1" applyAlignment="1" applyProtection="1">
      <alignment/>
      <protection hidden="1"/>
    </xf>
    <xf numFmtId="170" fontId="2" fillId="41" borderId="42" xfId="0" applyNumberFormat="1" applyFont="1" applyFill="1" applyBorder="1" applyAlignment="1" applyProtection="1">
      <alignment/>
      <protection locked="0"/>
    </xf>
    <xf numFmtId="167" fontId="9" fillId="41" borderId="42" xfId="54" applyNumberFormat="1" applyFont="1" applyFill="1" applyBorder="1" applyAlignment="1" applyProtection="1">
      <alignment/>
      <protection locked="0"/>
    </xf>
    <xf numFmtId="0" fontId="2" fillId="41" borderId="42" xfId="0" applyFont="1" applyFill="1" applyBorder="1" applyAlignment="1" applyProtection="1">
      <alignment/>
      <protection locked="0"/>
    </xf>
    <xf numFmtId="184" fontId="9" fillId="41" borderId="42" xfId="54" applyNumberFormat="1" applyFont="1" applyFill="1" applyBorder="1" applyAlignment="1" applyProtection="1">
      <alignment/>
      <protection locked="0"/>
    </xf>
    <xf numFmtId="166" fontId="9" fillId="41" borderId="42" xfId="54" applyFont="1" applyFill="1" applyBorder="1" applyAlignment="1" applyProtection="1">
      <alignment/>
      <protection locked="0"/>
    </xf>
    <xf numFmtId="3" fontId="9" fillId="41" borderId="42" xfId="54" applyNumberFormat="1" applyFont="1" applyFill="1" applyBorder="1" applyAlignment="1" applyProtection="1">
      <alignment/>
      <protection locked="0"/>
    </xf>
    <xf numFmtId="166" fontId="9" fillId="41" borderId="42" xfId="54" applyNumberFormat="1" applyFont="1" applyFill="1" applyBorder="1" applyAlignment="1" applyProtection="1">
      <alignment horizontal="center"/>
      <protection locked="0"/>
    </xf>
    <xf numFmtId="171" fontId="9" fillId="41" borderId="42" xfId="54" applyNumberFormat="1" applyFont="1" applyFill="1" applyBorder="1" applyAlignment="1" applyProtection="1">
      <alignment/>
      <protection locked="0"/>
    </xf>
    <xf numFmtId="166" fontId="9" fillId="41" borderId="42" xfId="54" applyNumberFormat="1" applyFont="1" applyFill="1" applyBorder="1" applyAlignment="1" applyProtection="1">
      <alignment/>
      <protection locked="0"/>
    </xf>
    <xf numFmtId="168" fontId="9" fillId="41" borderId="42" xfId="54" applyNumberFormat="1" applyFont="1" applyFill="1" applyBorder="1" applyAlignment="1" applyProtection="1">
      <alignment/>
      <protection locked="0"/>
    </xf>
    <xf numFmtId="10" fontId="2" fillId="41" borderId="42" xfId="0" applyNumberFormat="1" applyFont="1" applyFill="1" applyBorder="1" applyAlignment="1" applyProtection="1">
      <alignment horizontal="left"/>
      <protection locked="0"/>
    </xf>
    <xf numFmtId="10" fontId="2" fillId="41" borderId="42" xfId="51" applyNumberFormat="1" applyFont="1" applyFill="1" applyBorder="1" applyAlignment="1" applyProtection="1">
      <alignment horizontal="left"/>
      <protection locked="0"/>
    </xf>
    <xf numFmtId="0" fontId="1" fillId="34" borderId="67" xfId="0" applyFont="1" applyFill="1" applyBorder="1" applyAlignment="1" applyProtection="1">
      <alignment horizontal="center" vertical="center"/>
      <protection hidden="1"/>
    </xf>
    <xf numFmtId="0" fontId="1" fillId="34" borderId="60" xfId="0" applyFont="1" applyFill="1" applyBorder="1" applyAlignment="1" applyProtection="1">
      <alignment horizontal="center" vertical="center"/>
      <protection hidden="1"/>
    </xf>
    <xf numFmtId="0" fontId="1" fillId="34" borderId="88" xfId="0" applyFont="1" applyFill="1" applyBorder="1" applyAlignment="1" applyProtection="1">
      <alignment horizontal="center" vertical="center"/>
      <protection hidden="1"/>
    </xf>
    <xf numFmtId="0" fontId="1" fillId="34" borderId="62" xfId="0" applyFont="1" applyFill="1" applyBorder="1" applyAlignment="1" applyProtection="1">
      <alignment horizontal="center" vertical="center"/>
      <protection hidden="1"/>
    </xf>
    <xf numFmtId="0" fontId="1" fillId="34" borderId="18" xfId="0" applyFont="1" applyFill="1" applyBorder="1" applyAlignment="1" applyProtection="1">
      <alignment horizontal="center" vertical="center"/>
      <protection hidden="1"/>
    </xf>
    <xf numFmtId="0" fontId="1" fillId="34" borderId="11" xfId="0" applyFont="1" applyFill="1" applyBorder="1" applyAlignment="1" applyProtection="1">
      <alignment horizontal="center" vertical="center"/>
      <protection hidden="1"/>
    </xf>
    <xf numFmtId="0" fontId="1" fillId="34" borderId="89" xfId="0" applyFont="1" applyFill="1" applyBorder="1" applyAlignment="1" applyProtection="1">
      <alignment horizontal="center" vertical="center"/>
      <protection hidden="1"/>
    </xf>
    <xf numFmtId="0" fontId="1" fillId="34" borderId="61" xfId="0" applyFont="1" applyFill="1" applyBorder="1" applyAlignment="1" applyProtection="1">
      <alignment horizontal="center" vertical="center"/>
      <protection hidden="1"/>
    </xf>
    <xf numFmtId="0" fontId="1" fillId="34" borderId="32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1" fillId="34" borderId="56" xfId="0" applyFont="1" applyFill="1" applyBorder="1" applyAlignment="1" applyProtection="1">
      <alignment horizontal="center" vertical="center"/>
      <protection hidden="1"/>
    </xf>
    <xf numFmtId="0" fontId="1" fillId="34" borderId="23" xfId="0" applyFont="1" applyFill="1" applyBorder="1" applyAlignment="1" applyProtection="1">
      <alignment horizontal="center" vertical="center"/>
      <protection hidden="1"/>
    </xf>
    <xf numFmtId="0" fontId="1" fillId="34" borderId="63" xfId="0" applyFont="1" applyFill="1" applyBorder="1" applyAlignment="1" applyProtection="1">
      <alignment horizontal="center" vertical="center"/>
      <protection hidden="1"/>
    </xf>
    <xf numFmtId="0" fontId="1" fillId="34" borderId="53" xfId="0" applyFont="1" applyFill="1" applyBorder="1" applyAlignment="1" applyProtection="1">
      <alignment horizontal="center" vertical="center"/>
      <protection hidden="1"/>
    </xf>
    <xf numFmtId="0" fontId="1" fillId="34" borderId="12" xfId="0" applyFont="1" applyFill="1" applyBorder="1" applyAlignment="1" applyProtection="1">
      <alignment horizontal="center" vertical="center"/>
      <protection hidden="1"/>
    </xf>
    <xf numFmtId="0" fontId="1" fillId="34" borderId="31" xfId="0" applyFont="1" applyFill="1" applyBorder="1" applyAlignment="1" applyProtection="1">
      <alignment horizontal="center" vertical="center"/>
      <protection hidden="1"/>
    </xf>
    <xf numFmtId="0" fontId="3" fillId="34" borderId="55" xfId="0" applyFont="1" applyFill="1" applyBorder="1" applyAlignment="1" applyProtection="1">
      <alignment horizontal="left" vertical="top"/>
      <protection hidden="1"/>
    </xf>
    <xf numFmtId="0" fontId="3" fillId="34" borderId="32" xfId="0" applyFont="1" applyFill="1" applyBorder="1" applyAlignment="1" applyProtection="1">
      <alignment horizontal="left" vertical="top"/>
      <protection hidden="1"/>
    </xf>
    <xf numFmtId="0" fontId="3" fillId="34" borderId="0" xfId="0" applyFont="1" applyFill="1" applyBorder="1" applyAlignment="1" applyProtection="1">
      <alignment horizontal="center" vertical="center"/>
      <protection hidden="1"/>
    </xf>
    <xf numFmtId="0" fontId="2" fillId="34" borderId="10" xfId="0" applyFont="1" applyFill="1" applyBorder="1" applyAlignment="1" applyProtection="1">
      <alignment horizontal="center"/>
      <protection hidden="1"/>
    </xf>
    <xf numFmtId="0" fontId="2" fillId="34" borderId="56" xfId="0" applyFont="1" applyFill="1" applyBorder="1" applyAlignment="1" applyProtection="1">
      <alignment horizontal="center"/>
      <protection hidden="1"/>
    </xf>
    <xf numFmtId="0" fontId="2" fillId="35" borderId="55" xfId="0" applyFont="1" applyFill="1" applyBorder="1" applyAlignment="1" applyProtection="1">
      <alignment/>
      <protection hidden="1"/>
    </xf>
    <xf numFmtId="0" fontId="2" fillId="35" borderId="32" xfId="0" applyFont="1" applyFill="1" applyBorder="1" applyAlignment="1" applyProtection="1">
      <alignment/>
      <protection hidden="1"/>
    </xf>
    <xf numFmtId="0" fontId="3" fillId="35" borderId="0" xfId="0" applyFont="1" applyFill="1" applyBorder="1" applyAlignment="1" applyProtection="1">
      <alignment/>
      <protection hidden="1"/>
    </xf>
    <xf numFmtId="0" fontId="2" fillId="37" borderId="0" xfId="0" applyFont="1" applyFill="1" applyBorder="1" applyAlignment="1" applyProtection="1">
      <alignment/>
      <protection hidden="1"/>
    </xf>
    <xf numFmtId="0" fontId="2" fillId="35" borderId="0" xfId="0" applyFont="1" applyFill="1" applyBorder="1" applyAlignment="1" applyProtection="1">
      <alignment horizontal="left"/>
      <protection hidden="1"/>
    </xf>
    <xf numFmtId="0" fontId="6" fillId="34" borderId="0" xfId="0" applyFont="1" applyFill="1" applyBorder="1" applyAlignment="1" applyProtection="1">
      <alignment horizontal="center" vertical="center" wrapText="1"/>
      <protection hidden="1"/>
    </xf>
    <xf numFmtId="165" fontId="7" fillId="34" borderId="10" xfId="0" applyNumberFormat="1" applyFont="1" applyFill="1" applyBorder="1" applyAlignment="1" applyProtection="1">
      <alignment horizontal="center"/>
      <protection hidden="1"/>
    </xf>
    <xf numFmtId="165" fontId="7" fillId="34" borderId="56" xfId="0" applyNumberFormat="1" applyFont="1" applyFill="1" applyBorder="1" applyAlignment="1" applyProtection="1">
      <alignment horizontal="center"/>
      <protection hidden="1"/>
    </xf>
    <xf numFmtId="0" fontId="3" fillId="34" borderId="90" xfId="0" applyFont="1" applyFill="1" applyBorder="1" applyAlignment="1" applyProtection="1">
      <alignment horizontal="center"/>
      <protection hidden="1"/>
    </xf>
    <xf numFmtId="0" fontId="3" fillId="34" borderId="91" xfId="0" applyFont="1" applyFill="1" applyBorder="1" applyAlignment="1" applyProtection="1">
      <alignment horizontal="center"/>
      <protection hidden="1"/>
    </xf>
    <xf numFmtId="0" fontId="3" fillId="34" borderId="92" xfId="0" applyFont="1" applyFill="1" applyBorder="1" applyAlignment="1" applyProtection="1">
      <alignment horizontal="center"/>
      <protection hidden="1"/>
    </xf>
    <xf numFmtId="0" fontId="3" fillId="34" borderId="93" xfId="0" applyFont="1" applyFill="1" applyBorder="1" applyAlignment="1" applyProtection="1">
      <alignment horizontal="center"/>
      <protection hidden="1"/>
    </xf>
    <xf numFmtId="0" fontId="3" fillId="34" borderId="87" xfId="0" applyFont="1" applyFill="1" applyBorder="1" applyAlignment="1" applyProtection="1">
      <alignment horizontal="center"/>
      <protection hidden="1"/>
    </xf>
    <xf numFmtId="0" fontId="2" fillId="35" borderId="67" xfId="0" applyFont="1" applyFill="1" applyBorder="1" applyAlignment="1" applyProtection="1">
      <alignment/>
      <protection hidden="1"/>
    </xf>
    <xf numFmtId="0" fontId="2" fillId="35" borderId="89" xfId="0" applyFont="1" applyFill="1" applyBorder="1" applyAlignment="1" applyProtection="1">
      <alignment/>
      <protection hidden="1"/>
    </xf>
    <xf numFmtId="0" fontId="2" fillId="35" borderId="60" xfId="0" applyFont="1" applyFill="1" applyBorder="1" applyAlignment="1">
      <alignment horizontal="left" vertical="center"/>
    </xf>
    <xf numFmtId="0" fontId="11" fillId="36" borderId="0" xfId="0" applyFont="1" applyFill="1" applyBorder="1" applyAlignment="1" applyProtection="1">
      <alignment/>
      <protection hidden="1"/>
    </xf>
    <xf numFmtId="0" fontId="3" fillId="34" borderId="94" xfId="0" applyFont="1" applyFill="1" applyBorder="1" applyAlignment="1" applyProtection="1">
      <alignment horizontal="center"/>
      <protection hidden="1"/>
    </xf>
    <xf numFmtId="0" fontId="3" fillId="34" borderId="35" xfId="0" applyFont="1" applyFill="1" applyBorder="1" applyAlignment="1" applyProtection="1">
      <alignment horizontal="center"/>
      <protection hidden="1"/>
    </xf>
    <xf numFmtId="0" fontId="3" fillId="34" borderId="95" xfId="0" applyFont="1" applyFill="1" applyBorder="1" applyAlignment="1" applyProtection="1">
      <alignment horizontal="center"/>
      <protection hidden="1"/>
    </xf>
    <xf numFmtId="164" fontId="3" fillId="42" borderId="35" xfId="0" applyNumberFormat="1" applyFont="1" applyFill="1" applyBorder="1" applyAlignment="1" applyProtection="1">
      <alignment horizontal="center"/>
      <protection locked="0"/>
    </xf>
    <xf numFmtId="164" fontId="3" fillId="42" borderId="95" xfId="0" applyNumberFormat="1" applyFont="1" applyFill="1" applyBorder="1" applyAlignment="1" applyProtection="1">
      <alignment horizontal="center"/>
      <protection locked="0"/>
    </xf>
    <xf numFmtId="0" fontId="2" fillId="34" borderId="31" xfId="0" applyFont="1" applyFill="1" applyBorder="1" applyAlignment="1" applyProtection="1">
      <alignment horizontal="center"/>
      <protection hidden="1"/>
    </xf>
    <xf numFmtId="0" fontId="2" fillId="34" borderId="54" xfId="0" applyFont="1" applyFill="1" applyBorder="1" applyAlignment="1" applyProtection="1">
      <alignment horizontal="center"/>
      <protection hidden="1"/>
    </xf>
    <xf numFmtId="0" fontId="3" fillId="36" borderId="0" xfId="0" applyFont="1" applyFill="1" applyBorder="1" applyAlignment="1" applyProtection="1">
      <alignment/>
      <protection hidden="1"/>
    </xf>
    <xf numFmtId="0" fontId="2" fillId="35" borderId="0" xfId="0" applyFont="1" applyFill="1" applyBorder="1" applyAlignment="1" applyProtection="1">
      <alignment horizontal="center"/>
      <protection hidden="1"/>
    </xf>
    <xf numFmtId="0" fontId="2" fillId="35" borderId="10" xfId="0" applyFont="1" applyFill="1" applyBorder="1" applyAlignment="1" applyProtection="1">
      <alignment horizontal="center"/>
      <protection hidden="1"/>
    </xf>
    <xf numFmtId="0" fontId="2" fillId="35" borderId="56" xfId="0" applyFont="1" applyFill="1" applyBorder="1" applyAlignment="1" applyProtection="1">
      <alignment horizontal="center"/>
      <protection hidden="1"/>
    </xf>
    <xf numFmtId="0" fontId="2" fillId="41" borderId="42" xfId="0" applyFont="1" applyFill="1" applyBorder="1" applyAlignment="1" applyProtection="1">
      <alignment horizontal="center"/>
      <protection locked="0"/>
    </xf>
    <xf numFmtId="170" fontId="2" fillId="41" borderId="42" xfId="0" applyNumberFormat="1" applyFont="1" applyFill="1" applyBorder="1" applyAlignment="1" applyProtection="1">
      <alignment horizontal="center"/>
      <protection locked="0"/>
    </xf>
    <xf numFmtId="164" fontId="3" fillId="36" borderId="36" xfId="54" applyNumberFormat="1" applyFont="1" applyFill="1" applyBorder="1" applyAlignment="1" applyProtection="1">
      <alignment horizontal="center"/>
      <protection hidden="1"/>
    </xf>
    <xf numFmtId="164" fontId="3" fillId="36" borderId="35" xfId="54" applyNumberFormat="1" applyFont="1" applyFill="1" applyBorder="1" applyAlignment="1" applyProtection="1">
      <alignment horizontal="center"/>
      <protection hidden="1"/>
    </xf>
    <xf numFmtId="164" fontId="3" fillId="36" borderId="95" xfId="54" applyNumberFormat="1" applyFont="1" applyFill="1" applyBorder="1" applyAlignment="1" applyProtection="1">
      <alignment horizontal="center"/>
      <protection hidden="1"/>
    </xf>
    <xf numFmtId="0" fontId="2" fillId="35" borderId="0" xfId="0" applyFont="1" applyFill="1" applyBorder="1" applyAlignment="1" applyProtection="1">
      <alignment/>
      <protection hidden="1" locked="0"/>
    </xf>
    <xf numFmtId="166" fontId="2" fillId="35" borderId="10" xfId="54" applyFont="1" applyFill="1" applyBorder="1" applyAlignment="1" applyProtection="1">
      <alignment horizontal="center"/>
      <protection hidden="1"/>
    </xf>
    <xf numFmtId="166" fontId="2" fillId="35" borderId="56" xfId="54" applyFont="1" applyFill="1" applyBorder="1" applyAlignment="1" applyProtection="1">
      <alignment horizontal="center"/>
      <protection hidden="1"/>
    </xf>
    <xf numFmtId="164" fontId="3" fillId="36" borderId="11" xfId="54" applyNumberFormat="1" applyFont="1" applyFill="1" applyBorder="1" applyAlignment="1" applyProtection="1">
      <alignment horizontal="center"/>
      <protection hidden="1"/>
    </xf>
    <xf numFmtId="164" fontId="3" fillId="36" borderId="63" xfId="54" applyNumberFormat="1" applyFont="1" applyFill="1" applyBorder="1" applyAlignment="1" applyProtection="1">
      <alignment horizontal="center"/>
      <protection hidden="1"/>
    </xf>
    <xf numFmtId="0" fontId="3" fillId="34" borderId="94" xfId="0" applyFont="1" applyFill="1" applyBorder="1" applyAlignment="1" applyProtection="1">
      <alignment horizontal="center"/>
      <protection hidden="1" locked="0"/>
    </xf>
    <xf numFmtId="0" fontId="3" fillId="34" borderId="35" xfId="0" applyFont="1" applyFill="1" applyBorder="1" applyAlignment="1" applyProtection="1">
      <alignment horizontal="center"/>
      <protection hidden="1" locked="0"/>
    </xf>
    <xf numFmtId="0" fontId="3" fillId="34" borderId="95" xfId="0" applyFont="1" applyFill="1" applyBorder="1" applyAlignment="1" applyProtection="1">
      <alignment horizontal="center"/>
      <protection hidden="1" locked="0"/>
    </xf>
    <xf numFmtId="0" fontId="3" fillId="34" borderId="96" xfId="0" applyFont="1" applyFill="1" applyBorder="1" applyAlignment="1" applyProtection="1">
      <alignment horizontal="center"/>
      <protection hidden="1"/>
    </xf>
    <xf numFmtId="0" fontId="3" fillId="34" borderId="37" xfId="0" applyFont="1" applyFill="1" applyBorder="1" applyAlignment="1" applyProtection="1">
      <alignment horizontal="center"/>
      <protection hidden="1"/>
    </xf>
    <xf numFmtId="0" fontId="3" fillId="34" borderId="97" xfId="0" applyFont="1" applyFill="1" applyBorder="1" applyAlignment="1" applyProtection="1">
      <alignment horizontal="center"/>
      <protection hidden="1"/>
    </xf>
    <xf numFmtId="0" fontId="3" fillId="35" borderId="0" xfId="0" applyFont="1" applyFill="1" applyBorder="1" applyAlignment="1" applyProtection="1">
      <alignment horizontal="right"/>
      <protection hidden="1"/>
    </xf>
    <xf numFmtId="0" fontId="3" fillId="35" borderId="10" xfId="0" applyFont="1" applyFill="1" applyBorder="1" applyAlignment="1" applyProtection="1">
      <alignment horizontal="center"/>
      <protection hidden="1"/>
    </xf>
    <xf numFmtId="0" fontId="3" fillId="35" borderId="56" xfId="0" applyFont="1" applyFill="1" applyBorder="1" applyAlignment="1" applyProtection="1">
      <alignment horizontal="center"/>
      <protection hidden="1"/>
    </xf>
    <xf numFmtId="166" fontId="2" fillId="41" borderId="10" xfId="54" applyFont="1" applyFill="1" applyBorder="1" applyAlignment="1" applyProtection="1">
      <alignment horizontal="center"/>
      <protection locked="0"/>
    </xf>
    <xf numFmtId="166" fontId="2" fillId="41" borderId="56" xfId="54" applyFont="1" applyFill="1" applyBorder="1" applyAlignment="1" applyProtection="1">
      <alignment horizontal="center"/>
      <protection locked="0"/>
    </xf>
    <xf numFmtId="10" fontId="3" fillId="35" borderId="0" xfId="51" applyNumberFormat="1" applyFont="1" applyFill="1" applyBorder="1" applyAlignment="1" applyProtection="1">
      <alignment horizontal="right"/>
      <protection hidden="1"/>
    </xf>
    <xf numFmtId="166" fontId="3" fillId="35" borderId="10" xfId="54" applyFont="1" applyFill="1" applyBorder="1" applyAlignment="1" applyProtection="1">
      <alignment horizontal="center"/>
      <protection hidden="1"/>
    </xf>
    <xf numFmtId="166" fontId="3" fillId="35" borderId="56" xfId="54" applyFont="1" applyFill="1" applyBorder="1" applyAlignment="1" applyProtection="1">
      <alignment horizontal="center"/>
      <protection hidden="1"/>
    </xf>
    <xf numFmtId="172" fontId="3" fillId="34" borderId="20" xfId="45" applyFont="1" applyFill="1" applyBorder="1" applyAlignment="1" applyProtection="1">
      <alignment horizontal="right"/>
      <protection hidden="1"/>
    </xf>
    <xf numFmtId="0" fontId="3" fillId="36" borderId="0" xfId="0" applyFont="1" applyFill="1" applyBorder="1" applyAlignment="1" applyProtection="1">
      <alignment horizontal="center"/>
      <protection hidden="1"/>
    </xf>
    <xf numFmtId="10" fontId="2" fillId="35" borderId="0" xfId="51" applyNumberFormat="1" applyFont="1" applyFill="1" applyBorder="1" applyAlignment="1" applyProtection="1">
      <alignment horizontal="right"/>
      <protection hidden="1"/>
    </xf>
    <xf numFmtId="166" fontId="2" fillId="35" borderId="10" xfId="54" applyFont="1" applyFill="1" applyBorder="1" applyAlignment="1" applyProtection="1">
      <alignment/>
      <protection hidden="1"/>
    </xf>
    <xf numFmtId="166" fontId="2" fillId="35" borderId="56" xfId="54" applyFont="1" applyFill="1" applyBorder="1" applyAlignment="1" applyProtection="1">
      <alignment/>
      <protection hidden="1"/>
    </xf>
    <xf numFmtId="164" fontId="3" fillId="36" borderId="10" xfId="54" applyNumberFormat="1" applyFont="1" applyFill="1" applyBorder="1" applyAlignment="1" applyProtection="1">
      <alignment/>
      <protection hidden="1"/>
    </xf>
    <xf numFmtId="164" fontId="3" fillId="36" borderId="56" xfId="54" applyNumberFormat="1" applyFont="1" applyFill="1" applyBorder="1" applyAlignment="1" applyProtection="1">
      <alignment/>
      <protection hidden="1"/>
    </xf>
    <xf numFmtId="166" fontId="2" fillId="35" borderId="11" xfId="54" applyFont="1" applyFill="1" applyBorder="1" applyAlignment="1" applyProtection="1">
      <alignment horizontal="center"/>
      <protection hidden="1"/>
    </xf>
    <xf numFmtId="166" fontId="2" fillId="35" borderId="63" xfId="54" applyFont="1" applyFill="1" applyBorder="1" applyAlignment="1" applyProtection="1">
      <alignment horizontal="center"/>
      <protection hidden="1"/>
    </xf>
    <xf numFmtId="164" fontId="3" fillId="35" borderId="10" xfId="54" applyNumberFormat="1" applyFont="1" applyFill="1" applyBorder="1" applyAlignment="1" applyProtection="1">
      <alignment/>
      <protection hidden="1"/>
    </xf>
    <xf numFmtId="164" fontId="3" fillId="35" borderId="56" xfId="54" applyNumberFormat="1" applyFont="1" applyFill="1" applyBorder="1" applyAlignment="1" applyProtection="1">
      <alignment/>
      <protection hidden="1"/>
    </xf>
    <xf numFmtId="164" fontId="3" fillId="35" borderId="10" xfId="0" applyNumberFormat="1" applyFont="1" applyFill="1" applyBorder="1" applyAlignment="1">
      <alignment/>
    </xf>
    <xf numFmtId="164" fontId="3" fillId="35" borderId="56" xfId="0" applyNumberFormat="1" applyFont="1" applyFill="1" applyBorder="1" applyAlignment="1">
      <alignment/>
    </xf>
    <xf numFmtId="2" fontId="2" fillId="35" borderId="10" xfId="0" applyNumberFormat="1" applyFont="1" applyFill="1" applyBorder="1" applyAlignment="1" applyProtection="1">
      <alignment/>
      <protection hidden="1"/>
    </xf>
    <xf numFmtId="2" fontId="2" fillId="35" borderId="56" xfId="0" applyNumberFormat="1" applyFont="1" applyFill="1" applyBorder="1" applyAlignment="1" applyProtection="1">
      <alignment/>
      <protection hidden="1"/>
    </xf>
    <xf numFmtId="0" fontId="3" fillId="34" borderId="66" xfId="0" applyFont="1" applyFill="1" applyBorder="1" applyAlignment="1" applyProtection="1">
      <alignment/>
      <protection hidden="1"/>
    </xf>
    <xf numFmtId="2" fontId="3" fillId="35" borderId="10" xfId="0" applyNumberFormat="1" applyFont="1" applyFill="1" applyBorder="1" applyAlignment="1" applyProtection="1">
      <alignment/>
      <protection hidden="1"/>
    </xf>
    <xf numFmtId="2" fontId="3" fillId="35" borderId="56" xfId="0" applyNumberFormat="1" applyFont="1" applyFill="1" applyBorder="1" applyAlignment="1" applyProtection="1">
      <alignment/>
      <protection hidden="1"/>
    </xf>
    <xf numFmtId="10" fontId="3" fillId="36" borderId="0" xfId="51" applyNumberFormat="1" applyFont="1" applyFill="1" applyBorder="1" applyAlignment="1" applyProtection="1">
      <alignment horizontal="right"/>
      <protection hidden="1"/>
    </xf>
    <xf numFmtId="164" fontId="3" fillId="36" borderId="10" xfId="54" applyNumberFormat="1" applyFont="1" applyFill="1" applyBorder="1" applyAlignment="1" applyProtection="1">
      <alignment horizontal="right"/>
      <protection hidden="1"/>
    </xf>
    <xf numFmtId="164" fontId="3" fillId="36" borderId="56" xfId="54" applyNumberFormat="1" applyFont="1" applyFill="1" applyBorder="1" applyAlignment="1" applyProtection="1">
      <alignment horizontal="right"/>
      <protection hidden="1"/>
    </xf>
    <xf numFmtId="2" fontId="2" fillId="35" borderId="31" xfId="0" applyNumberFormat="1" applyFont="1" applyFill="1" applyBorder="1" applyAlignment="1" applyProtection="1">
      <alignment/>
      <protection hidden="1"/>
    </xf>
    <xf numFmtId="2" fontId="2" fillId="35" borderId="54" xfId="0" applyNumberFormat="1" applyFont="1" applyFill="1" applyBorder="1" applyAlignment="1" applyProtection="1">
      <alignment/>
      <protection hidden="1"/>
    </xf>
    <xf numFmtId="164" fontId="3" fillId="34" borderId="10" xfId="54" applyNumberFormat="1" applyFont="1" applyFill="1" applyBorder="1" applyAlignment="1" applyProtection="1">
      <alignment horizontal="right"/>
      <protection hidden="1"/>
    </xf>
    <xf numFmtId="164" fontId="3" fillId="34" borderId="56" xfId="54" applyNumberFormat="1" applyFont="1" applyFill="1" applyBorder="1" applyAlignment="1" applyProtection="1">
      <alignment horizontal="right"/>
      <protection hidden="1"/>
    </xf>
    <xf numFmtId="164" fontId="3" fillId="35" borderId="10" xfId="54" applyNumberFormat="1" applyFont="1" applyFill="1" applyBorder="1" applyAlignment="1" applyProtection="1">
      <alignment horizontal="center"/>
      <protection hidden="1"/>
    </xf>
    <xf numFmtId="164" fontId="3" fillId="35" borderId="56" xfId="54" applyNumberFormat="1" applyFont="1" applyFill="1" applyBorder="1" applyAlignment="1" applyProtection="1">
      <alignment horizontal="center"/>
      <protection hidden="1"/>
    </xf>
    <xf numFmtId="164" fontId="2" fillId="41" borderId="0" xfId="0" applyNumberFormat="1" applyFont="1" applyFill="1" applyBorder="1" applyAlignment="1" applyProtection="1">
      <alignment horizontal="center"/>
      <protection locked="0"/>
    </xf>
    <xf numFmtId="164" fontId="2" fillId="35" borderId="10" xfId="54" applyNumberFormat="1" applyFont="1" applyFill="1" applyBorder="1" applyAlignment="1" applyProtection="1">
      <alignment horizontal="right"/>
      <protection hidden="1"/>
    </xf>
    <xf numFmtId="164" fontId="2" fillId="35" borderId="56" xfId="54" applyNumberFormat="1" applyFont="1" applyFill="1" applyBorder="1" applyAlignment="1" applyProtection="1">
      <alignment horizontal="right"/>
      <protection hidden="1"/>
    </xf>
    <xf numFmtId="9" fontId="2" fillId="35" borderId="0" xfId="51" applyFont="1" applyFill="1" applyBorder="1" applyAlignment="1" applyProtection="1">
      <alignment/>
      <protection hidden="1"/>
    </xf>
    <xf numFmtId="166" fontId="2" fillId="41" borderId="42" xfId="54" applyFont="1" applyFill="1" applyBorder="1" applyAlignment="1" applyProtection="1">
      <alignment horizontal="center"/>
      <protection locked="0"/>
    </xf>
    <xf numFmtId="164" fontId="3" fillId="41" borderId="10" xfId="54" applyNumberFormat="1" applyFont="1" applyFill="1" applyBorder="1" applyAlignment="1" applyProtection="1">
      <alignment horizontal="right"/>
      <protection locked="0"/>
    </xf>
    <xf numFmtId="164" fontId="3" fillId="41" borderId="56" xfId="54" applyNumberFormat="1" applyFont="1" applyFill="1" applyBorder="1" applyAlignment="1" applyProtection="1">
      <alignment horizontal="right"/>
      <protection locked="0"/>
    </xf>
    <xf numFmtId="0" fontId="3" fillId="34" borderId="98" xfId="0" applyFont="1" applyFill="1" applyBorder="1" applyAlignment="1" applyProtection="1">
      <alignment horizontal="center"/>
      <protection hidden="1"/>
    </xf>
    <xf numFmtId="0" fontId="3" fillId="34" borderId="38" xfId="0" applyFont="1" applyFill="1" applyBorder="1" applyAlignment="1" applyProtection="1">
      <alignment horizontal="center"/>
      <protection hidden="1"/>
    </xf>
    <xf numFmtId="0" fontId="3" fillId="34" borderId="34" xfId="0" applyFont="1" applyFill="1" applyBorder="1" applyAlignment="1" applyProtection="1">
      <alignment horizontal="center"/>
      <protection hidden="1"/>
    </xf>
    <xf numFmtId="0" fontId="3" fillId="34" borderId="99" xfId="0" applyFont="1" applyFill="1" applyBorder="1" applyAlignment="1" applyProtection="1">
      <alignment horizontal="center"/>
      <protection hidden="1"/>
    </xf>
    <xf numFmtId="164" fontId="3" fillId="34" borderId="100" xfId="45" applyNumberFormat="1" applyFont="1" applyFill="1" applyBorder="1" applyAlignment="1" applyProtection="1">
      <alignment horizontal="center"/>
      <protection hidden="1"/>
    </xf>
    <xf numFmtId="164" fontId="3" fillId="34" borderId="69" xfId="45" applyNumberFormat="1" applyFont="1" applyFill="1" applyBorder="1" applyAlignment="1" applyProtection="1">
      <alignment horizontal="center"/>
      <protection hidden="1"/>
    </xf>
    <xf numFmtId="0" fontId="14" fillId="34" borderId="0" xfId="0" applyFont="1" applyFill="1" applyBorder="1" applyAlignment="1" applyProtection="1">
      <alignment horizontal="left" vertical="center"/>
      <protection hidden="1"/>
    </xf>
    <xf numFmtId="0" fontId="2" fillId="35" borderId="0" xfId="0" applyFont="1" applyFill="1" applyBorder="1" applyAlignment="1">
      <alignment horizontal="left" vertical="center"/>
    </xf>
    <xf numFmtId="164" fontId="2" fillId="41" borderId="42" xfId="54" applyNumberFormat="1" applyFont="1" applyFill="1" applyBorder="1" applyAlignment="1" applyProtection="1">
      <alignment horizontal="right"/>
      <protection locked="0"/>
    </xf>
    <xf numFmtId="0" fontId="7" fillId="34" borderId="0" xfId="0" applyFont="1" applyFill="1" applyBorder="1" applyAlignment="1" applyProtection="1">
      <alignment/>
      <protection hidden="1"/>
    </xf>
    <xf numFmtId="164" fontId="2" fillId="41" borderId="10" xfId="54" applyNumberFormat="1" applyFont="1" applyFill="1" applyBorder="1" applyAlignment="1" applyProtection="1">
      <alignment horizontal="right"/>
      <protection locked="0"/>
    </xf>
    <xf numFmtId="164" fontId="2" fillId="41" borderId="56" xfId="54" applyNumberFormat="1" applyFont="1" applyFill="1" applyBorder="1" applyAlignment="1" applyProtection="1">
      <alignment horizontal="right"/>
      <protection locked="0"/>
    </xf>
    <xf numFmtId="0" fontId="2" fillId="35" borderId="0" xfId="0" applyFont="1" applyFill="1" applyBorder="1" applyAlignment="1" applyProtection="1">
      <alignment horizontal="left" vertical="center"/>
      <protection hidden="1"/>
    </xf>
    <xf numFmtId="164" fontId="3" fillId="35" borderId="10" xfId="54" applyNumberFormat="1" applyFont="1" applyFill="1" applyBorder="1" applyAlignment="1" applyProtection="1">
      <alignment horizontal="right"/>
      <protection hidden="1"/>
    </xf>
    <xf numFmtId="164" fontId="3" fillId="35" borderId="56" xfId="54" applyNumberFormat="1" applyFont="1" applyFill="1" applyBorder="1" applyAlignment="1" applyProtection="1">
      <alignment horizontal="right"/>
      <protection hidden="1"/>
    </xf>
    <xf numFmtId="0" fontId="2" fillId="36" borderId="18" xfId="0" applyFont="1" applyFill="1" applyBorder="1" applyAlignment="1" applyProtection="1">
      <alignment horizontal="center"/>
      <protection hidden="1"/>
    </xf>
    <xf numFmtId="170" fontId="2" fillId="36" borderId="11" xfId="0" applyNumberFormat="1" applyFont="1" applyFill="1" applyBorder="1" applyAlignment="1" applyProtection="1">
      <alignment horizontal="center"/>
      <protection hidden="1"/>
    </xf>
    <xf numFmtId="164" fontId="3" fillId="34" borderId="35" xfId="0" applyNumberFormat="1" applyFont="1" applyFill="1" applyBorder="1" applyAlignment="1" applyProtection="1">
      <alignment horizontal="center"/>
      <protection hidden="1"/>
    </xf>
    <xf numFmtId="164" fontId="3" fillId="34" borderId="95" xfId="0" applyNumberFormat="1" applyFont="1" applyFill="1" applyBorder="1" applyAlignment="1" applyProtection="1">
      <alignment horizontal="center"/>
      <protection hidden="1"/>
    </xf>
    <xf numFmtId="164" fontId="2" fillId="35" borderId="0" xfId="0" applyNumberFormat="1" applyFont="1" applyFill="1" applyBorder="1" applyAlignment="1" applyProtection="1">
      <alignment horizontal="center"/>
      <protection hidden="1"/>
    </xf>
    <xf numFmtId="164" fontId="2" fillId="35" borderId="0" xfId="0" applyNumberFormat="1" applyFont="1" applyFill="1" applyBorder="1" applyAlignment="1" applyProtection="1">
      <alignment horizontal="center"/>
      <protection/>
    </xf>
    <xf numFmtId="0" fontId="3" fillId="34" borderId="101" xfId="0" applyFont="1" applyFill="1" applyBorder="1" applyAlignment="1" applyProtection="1">
      <alignment horizontal="center"/>
      <protection hidden="1"/>
    </xf>
    <xf numFmtId="0" fontId="3" fillId="0" borderId="21" xfId="0" applyFont="1" applyBorder="1" applyAlignment="1">
      <alignment/>
    </xf>
    <xf numFmtId="0" fontId="1" fillId="34" borderId="0" xfId="0" applyFont="1" applyFill="1" applyBorder="1" applyAlignment="1" applyProtection="1">
      <alignment horizontal="center"/>
      <protection hidden="1"/>
    </xf>
    <xf numFmtId="164" fontId="3" fillId="0" borderId="24" xfId="0" applyNumberFormat="1" applyFont="1" applyBorder="1" applyAlignment="1">
      <alignment/>
    </xf>
    <xf numFmtId="0" fontId="3" fillId="0" borderId="13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12" fillId="0" borderId="17" xfId="0" applyFont="1" applyFill="1" applyBorder="1" applyAlignment="1" applyProtection="1">
      <alignment horizontal="left" vertical="top" wrapText="1"/>
      <protection hidden="1"/>
    </xf>
    <xf numFmtId="0" fontId="18" fillId="0" borderId="13" xfId="0" applyFont="1" applyBorder="1" applyAlignment="1" applyProtection="1">
      <alignment horizontal="center" vertical="top" wrapText="1"/>
      <protection hidden="1"/>
    </xf>
    <xf numFmtId="0" fontId="18" fillId="0" borderId="15" xfId="0" applyFont="1" applyBorder="1" applyAlignment="1" applyProtection="1">
      <alignment horizontal="center" vertical="top" wrapText="1"/>
      <protection hidden="1"/>
    </xf>
    <xf numFmtId="0" fontId="12" fillId="0" borderId="70" xfId="0" applyFont="1" applyFill="1" applyBorder="1" applyAlignment="1" applyProtection="1">
      <alignment horizontal="left" vertical="top" wrapText="1"/>
      <protection hidden="1"/>
    </xf>
    <xf numFmtId="185" fontId="4" fillId="0" borderId="25" xfId="45" applyNumberFormat="1" applyFont="1" applyFill="1" applyBorder="1" applyAlignment="1" applyProtection="1">
      <alignment horizontal="right"/>
      <protection hidden="1"/>
    </xf>
    <xf numFmtId="185" fontId="4" fillId="0" borderId="75" xfId="45" applyNumberFormat="1" applyFont="1" applyFill="1" applyBorder="1" applyAlignment="1" applyProtection="1">
      <alignment horizontal="right"/>
      <protection hidden="1"/>
    </xf>
    <xf numFmtId="0" fontId="6" fillId="35" borderId="21" xfId="0" applyFont="1" applyFill="1" applyBorder="1" applyAlignment="1" applyProtection="1">
      <alignment/>
      <protection hidden="1"/>
    </xf>
    <xf numFmtId="0" fontId="4" fillId="0" borderId="17" xfId="0" applyFont="1" applyFill="1" applyBorder="1" applyAlignment="1" applyProtection="1">
      <alignment horizontal="left" vertical="top" wrapText="1"/>
      <protection hidden="1"/>
    </xf>
    <xf numFmtId="174" fontId="4" fillId="0" borderId="25" xfId="54" applyNumberFormat="1" applyFont="1" applyFill="1" applyBorder="1" applyAlignment="1" applyProtection="1">
      <alignment horizontal="right"/>
      <protection hidden="1"/>
    </xf>
    <xf numFmtId="174" fontId="4" fillId="0" borderId="75" xfId="54" applyNumberFormat="1" applyFont="1" applyFill="1" applyBorder="1" applyAlignment="1" applyProtection="1">
      <alignment horizontal="right"/>
      <protection hidden="1"/>
    </xf>
    <xf numFmtId="185" fontId="2" fillId="0" borderId="25" xfId="0" applyNumberFormat="1" applyFont="1" applyBorder="1" applyAlignment="1">
      <alignment horizontal="right" vertical="center"/>
    </xf>
    <xf numFmtId="185" fontId="2" fillId="0" borderId="75" xfId="0" applyNumberFormat="1" applyFont="1" applyBorder="1" applyAlignment="1">
      <alignment horizontal="right" vertical="center"/>
    </xf>
    <xf numFmtId="0" fontId="12" fillId="0" borderId="21" xfId="0" applyFont="1" applyBorder="1" applyAlignment="1" applyProtection="1">
      <alignment horizont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9" fillId="35" borderId="24" xfId="0" applyFont="1" applyFill="1" applyBorder="1" applyAlignment="1" applyProtection="1">
      <alignment/>
      <protection hidden="1"/>
    </xf>
    <xf numFmtId="164" fontId="4" fillId="0" borderId="0" xfId="0" applyNumberFormat="1" applyFont="1" applyBorder="1" applyAlignment="1" applyProtection="1">
      <alignment/>
      <protection hidden="1"/>
    </xf>
    <xf numFmtId="0" fontId="9" fillId="35" borderId="21" xfId="0" applyFont="1" applyFill="1" applyBorder="1" applyAlignment="1" applyProtection="1">
      <alignment/>
      <protection hidden="1"/>
    </xf>
    <xf numFmtId="164" fontId="3" fillId="0" borderId="21" xfId="0" applyNumberFormat="1" applyFont="1" applyBorder="1" applyAlignment="1">
      <alignment/>
    </xf>
    <xf numFmtId="0" fontId="12" fillId="0" borderId="17" xfId="0" applyFont="1" applyFill="1" applyBorder="1" applyAlignment="1" applyProtection="1">
      <alignment horizontal="center" vertical="top" wrapText="1"/>
      <protection hidden="1"/>
    </xf>
    <xf numFmtId="0" fontId="12" fillId="0" borderId="17" xfId="0" applyFont="1" applyFill="1" applyBorder="1" applyAlignment="1" applyProtection="1">
      <alignment/>
      <protection hidden="1"/>
    </xf>
    <xf numFmtId="176" fontId="4" fillId="0" borderId="25" xfId="0" applyNumberFormat="1" applyFont="1" applyFill="1" applyBorder="1" applyAlignment="1" applyProtection="1">
      <alignment/>
      <protection hidden="1"/>
    </xf>
    <xf numFmtId="164" fontId="4" fillId="0" borderId="25" xfId="0" applyNumberFormat="1" applyFont="1" applyBorder="1" applyAlignment="1" applyProtection="1">
      <alignment/>
      <protection hidden="1"/>
    </xf>
    <xf numFmtId="0" fontId="4" fillId="0" borderId="17" xfId="0" applyFont="1" applyFill="1" applyBorder="1" applyAlignment="1" applyProtection="1">
      <alignment horizontal="left" vertical="top"/>
      <protection hidden="1"/>
    </xf>
    <xf numFmtId="172" fontId="4" fillId="0" borderId="29" xfId="45" applyFont="1" applyFill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/>
      <protection hidden="1"/>
    </xf>
    <xf numFmtId="174" fontId="4" fillId="0" borderId="102" xfId="0" applyNumberFormat="1" applyFont="1" applyFill="1" applyBorder="1" applyAlignment="1" applyProtection="1">
      <alignment horizontal="right" vertical="center"/>
      <protection hidden="1"/>
    </xf>
    <xf numFmtId="174" fontId="4" fillId="0" borderId="103" xfId="0" applyNumberFormat="1" applyFont="1" applyFill="1" applyBorder="1" applyAlignment="1" applyProtection="1">
      <alignment horizontal="right" vertical="center"/>
      <protection hidden="1"/>
    </xf>
    <xf numFmtId="0" fontId="2" fillId="35" borderId="13" xfId="0" applyFont="1" applyFill="1" applyBorder="1" applyAlignment="1" applyProtection="1">
      <alignment/>
      <protection hidden="1"/>
    </xf>
    <xf numFmtId="0" fontId="2" fillId="35" borderId="15" xfId="0" applyFont="1" applyFill="1" applyBorder="1" applyAlignment="1" applyProtection="1">
      <alignment/>
      <protection hidden="1"/>
    </xf>
    <xf numFmtId="0" fontId="3" fillId="0" borderId="42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/>
      <protection hidden="1"/>
    </xf>
    <xf numFmtId="172" fontId="4" fillId="0" borderId="25" xfId="45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2" fillId="35" borderId="42" xfId="0" applyFont="1" applyFill="1" applyBorder="1" applyAlignment="1" applyProtection="1">
      <alignment/>
      <protection hidden="1"/>
    </xf>
    <xf numFmtId="0" fontId="2" fillId="35" borderId="70" xfId="0" applyFont="1" applyFill="1" applyBorder="1" applyAlignment="1" applyProtection="1">
      <alignment/>
      <protection hidden="1"/>
    </xf>
    <xf numFmtId="0" fontId="2" fillId="35" borderId="86" xfId="0" applyFont="1" applyFill="1" applyBorder="1" applyAlignment="1" applyProtection="1">
      <alignment/>
      <protection hidden="1"/>
    </xf>
    <xf numFmtId="0" fontId="2" fillId="0" borderId="42" xfId="0" applyFont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center" vertical="top" wrapText="1"/>
      <protection hidden="1"/>
    </xf>
    <xf numFmtId="0" fontId="4" fillId="0" borderId="17" xfId="0" applyFont="1" applyFill="1" applyBorder="1" applyAlignment="1" applyProtection="1">
      <alignment/>
      <protection hidden="1"/>
    </xf>
    <xf numFmtId="178" fontId="4" fillId="0" borderId="25" xfId="0" applyNumberFormat="1" applyFont="1" applyFill="1" applyBorder="1" applyAlignment="1" applyProtection="1">
      <alignment/>
      <protection hidden="1"/>
    </xf>
    <xf numFmtId="0" fontId="12" fillId="0" borderId="28" xfId="0" applyFont="1" applyFill="1" applyBorder="1" applyAlignment="1" applyProtection="1">
      <alignment/>
      <protection hidden="1"/>
    </xf>
    <xf numFmtId="178" fontId="4" fillId="0" borderId="29" xfId="0" applyNumberFormat="1" applyFont="1" applyFill="1" applyBorder="1" applyAlignment="1" applyProtection="1">
      <alignment horizontal="right"/>
      <protection hidden="1"/>
    </xf>
    <xf numFmtId="0" fontId="4" fillId="0" borderId="26" xfId="0" applyFont="1" applyFill="1" applyBorder="1" applyAlignment="1" applyProtection="1">
      <alignment horizontal="left" vertical="top" wrapText="1"/>
      <protection hidden="1"/>
    </xf>
    <xf numFmtId="3" fontId="4" fillId="0" borderId="25" xfId="0" applyNumberFormat="1" applyFont="1" applyFill="1" applyBorder="1" applyAlignment="1" applyProtection="1">
      <alignment/>
      <protection hidden="1"/>
    </xf>
    <xf numFmtId="0" fontId="2" fillId="35" borderId="104" xfId="0" applyFont="1" applyFill="1" applyBorder="1" applyAlignment="1" applyProtection="1">
      <alignment horizontal="center"/>
      <protection hidden="1"/>
    </xf>
    <xf numFmtId="0" fontId="2" fillId="35" borderId="105" xfId="0" applyFont="1" applyFill="1" applyBorder="1" applyAlignment="1" applyProtection="1">
      <alignment horizontal="center"/>
      <protection hidden="1"/>
    </xf>
    <xf numFmtId="0" fontId="2" fillId="35" borderId="106" xfId="0" applyFont="1" applyFill="1" applyBorder="1" applyAlignment="1" applyProtection="1">
      <alignment horizontal="center"/>
      <protection hidden="1"/>
    </xf>
    <xf numFmtId="0" fontId="12" fillId="0" borderId="42" xfId="0" applyFont="1" applyFill="1" applyBorder="1" applyAlignment="1" applyProtection="1">
      <alignment horizontal="center" vertical="center"/>
      <protection hidden="1"/>
    </xf>
    <xf numFmtId="0" fontId="2" fillId="35" borderId="13" xfId="0" applyFont="1" applyFill="1" applyBorder="1" applyAlignment="1" applyProtection="1">
      <alignment horizontal="center"/>
      <protection hidden="1"/>
    </xf>
    <xf numFmtId="0" fontId="2" fillId="35" borderId="14" xfId="0" applyFont="1" applyFill="1" applyBorder="1" applyAlignment="1" applyProtection="1">
      <alignment horizontal="center"/>
      <protection hidden="1"/>
    </xf>
    <xf numFmtId="0" fontId="2" fillId="35" borderId="107" xfId="0" applyFont="1" applyFill="1" applyBorder="1" applyAlignment="1" applyProtection="1">
      <alignment horizontal="center"/>
      <protection hidden="1"/>
    </xf>
    <xf numFmtId="177" fontId="4" fillId="0" borderId="25" xfId="0" applyNumberFormat="1" applyFont="1" applyFill="1" applyBorder="1" applyAlignment="1" applyProtection="1">
      <alignment/>
      <protection hidden="1"/>
    </xf>
    <xf numFmtId="0" fontId="2" fillId="0" borderId="38" xfId="0" applyFont="1" applyFill="1" applyBorder="1" applyAlignment="1" applyProtection="1">
      <alignment horizontal="left" vertical="top" wrapText="1"/>
      <protection hidden="1"/>
    </xf>
    <xf numFmtId="164" fontId="3" fillId="0" borderId="33" xfId="0" applyNumberFormat="1" applyFont="1" applyBorder="1" applyAlignment="1" applyProtection="1">
      <alignment vertical="top"/>
      <protection hidden="1"/>
    </xf>
    <xf numFmtId="164" fontId="2" fillId="0" borderId="32" xfId="0" applyNumberFormat="1" applyFont="1" applyBorder="1" applyAlignment="1" applyProtection="1">
      <alignment vertical="top"/>
      <protection hidden="1"/>
    </xf>
    <xf numFmtId="164" fontId="2" fillId="0" borderId="34" xfId="0" applyNumberFormat="1" applyFont="1" applyBorder="1" applyAlignment="1" applyProtection="1">
      <alignment vertical="top"/>
      <protection hidden="1"/>
    </xf>
    <xf numFmtId="0" fontId="2" fillId="0" borderId="32" xfId="0" applyFont="1" applyFill="1" applyBorder="1" applyAlignment="1" applyProtection="1">
      <alignment horizontal="left" vertical="top" wrapText="1"/>
      <protection hidden="1"/>
    </xf>
    <xf numFmtId="0" fontId="4" fillId="0" borderId="28" xfId="0" applyFont="1" applyFill="1" applyBorder="1" applyAlignment="1" applyProtection="1">
      <alignment horizontal="center" vertical="top" wrapText="1"/>
      <protection hidden="1"/>
    </xf>
    <xf numFmtId="0" fontId="2" fillId="0" borderId="34" xfId="0" applyFont="1" applyBorder="1" applyAlignment="1" applyProtection="1">
      <alignment vertical="top" wrapText="1"/>
      <protection hidden="1"/>
    </xf>
    <xf numFmtId="164" fontId="4" fillId="0" borderId="25" xfId="0" applyNumberFormat="1" applyFont="1" applyFill="1" applyBorder="1" applyAlignment="1" applyProtection="1">
      <alignment/>
      <protection hidden="1"/>
    </xf>
    <xf numFmtId="0" fontId="3" fillId="0" borderId="20" xfId="0" applyFont="1" applyBorder="1" applyAlignment="1" applyProtection="1">
      <alignment/>
      <protection hidden="1"/>
    </xf>
    <xf numFmtId="0" fontId="9" fillId="0" borderId="32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" fillId="34" borderId="0" xfId="0" applyFont="1" applyFill="1" applyBorder="1" applyAlignment="1" applyProtection="1">
      <alignment horizontal="left" vertical="center"/>
      <protection hidden="1"/>
    </xf>
    <xf numFmtId="0" fontId="1" fillId="34" borderId="18" xfId="0" applyFont="1" applyFill="1" applyBorder="1" applyAlignment="1" applyProtection="1">
      <alignment horizontal="left" vertical="center"/>
      <protection hidden="1"/>
    </xf>
    <xf numFmtId="0" fontId="21" fillId="0" borderId="32" xfId="0" applyFont="1" applyBorder="1" applyAlignment="1" applyProtection="1">
      <alignment/>
      <protection hidden="1"/>
    </xf>
    <xf numFmtId="0" fontId="2" fillId="0" borderId="12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9" fontId="2" fillId="0" borderId="32" xfId="51" applyFont="1" applyFill="1" applyBorder="1" applyAlignment="1" applyProtection="1">
      <alignment/>
      <protection hidden="1"/>
    </xf>
    <xf numFmtId="0" fontId="3" fillId="0" borderId="23" xfId="0" applyFont="1" applyFill="1" applyBorder="1" applyAlignment="1" applyProtection="1">
      <alignment/>
      <protection hidden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9" fontId="2" fillId="0" borderId="0" xfId="51" applyFont="1" applyFill="1" applyBorder="1" applyAlignment="1" applyProtection="1">
      <alignment/>
      <protection hidden="1"/>
    </xf>
    <xf numFmtId="9" fontId="2" fillId="0" borderId="0" xfId="51" applyFont="1" applyFill="1" applyBorder="1" applyAlignment="1" applyProtection="1">
      <alignment horizontal="left"/>
      <protection hidden="1"/>
    </xf>
    <xf numFmtId="9" fontId="3" fillId="0" borderId="0" xfId="51" applyFont="1" applyFill="1" applyBorder="1" applyAlignment="1" applyProtection="1">
      <alignment/>
      <protection hidden="1"/>
    </xf>
    <xf numFmtId="9" fontId="2" fillId="0" borderId="12" xfId="51" applyFont="1" applyFill="1" applyBorder="1" applyAlignment="1" applyProtection="1">
      <alignment/>
      <protection hidden="1"/>
    </xf>
    <xf numFmtId="0" fontId="2" fillId="35" borderId="21" xfId="0" applyFont="1" applyFill="1" applyBorder="1" applyAlignment="1" applyProtection="1">
      <alignment horizontal="left"/>
      <protection hidden="1"/>
    </xf>
    <xf numFmtId="0" fontId="25" fillId="34" borderId="108" xfId="0" applyFont="1" applyFill="1" applyBorder="1" applyAlignment="1" applyProtection="1">
      <alignment horizontal="center" vertical="center"/>
      <protection hidden="1"/>
    </xf>
    <xf numFmtId="0" fontId="25" fillId="34" borderId="109" xfId="0" applyFont="1" applyFill="1" applyBorder="1" applyAlignment="1" applyProtection="1">
      <alignment horizontal="center" vertical="center"/>
      <protection hidden="1"/>
    </xf>
    <xf numFmtId="0" fontId="6" fillId="35" borderId="39" xfId="0" applyFont="1" applyFill="1" applyBorder="1" applyAlignment="1" applyProtection="1">
      <alignment horizontal="center" vertical="center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/>
      <protection hidden="1"/>
    </xf>
    <xf numFmtId="0" fontId="2" fillId="35" borderId="13" xfId="0" applyFont="1" applyFill="1" applyBorder="1" applyAlignment="1" applyProtection="1">
      <alignment horizontal="center" vertical="center"/>
      <protection hidden="1"/>
    </xf>
    <xf numFmtId="0" fontId="2" fillId="35" borderId="14" xfId="0" applyFont="1" applyFill="1" applyBorder="1" applyAlignment="1" applyProtection="1">
      <alignment horizontal="center" vertical="center"/>
      <protection hidden="1"/>
    </xf>
    <xf numFmtId="0" fontId="28" fillId="34" borderId="33" xfId="0" applyFont="1" applyFill="1" applyBorder="1" applyAlignment="1" applyProtection="1">
      <alignment horizontal="center" vertical="center"/>
      <protection hidden="1"/>
    </xf>
    <xf numFmtId="0" fontId="28" fillId="34" borderId="12" xfId="0" applyFont="1" applyFill="1" applyBorder="1" applyAlignment="1" applyProtection="1">
      <alignment horizontal="center" vertical="center"/>
      <protection hidden="1"/>
    </xf>
    <xf numFmtId="0" fontId="28" fillId="34" borderId="31" xfId="0" applyFont="1" applyFill="1" applyBorder="1" applyAlignment="1" applyProtection="1">
      <alignment horizontal="center" vertical="center"/>
      <protection hidden="1"/>
    </xf>
    <xf numFmtId="0" fontId="28" fillId="34" borderId="32" xfId="0" applyFont="1" applyFill="1" applyBorder="1" applyAlignment="1" applyProtection="1">
      <alignment horizontal="center" vertical="center"/>
      <protection hidden="1"/>
    </xf>
    <xf numFmtId="0" fontId="28" fillId="34" borderId="0" xfId="0" applyFont="1" applyFill="1" applyBorder="1" applyAlignment="1" applyProtection="1">
      <alignment horizontal="center" vertical="center"/>
      <protection hidden="1"/>
    </xf>
    <xf numFmtId="0" fontId="28" fillId="34" borderId="10" xfId="0" applyFont="1" applyFill="1" applyBorder="1" applyAlignment="1" applyProtection="1">
      <alignment horizontal="center" vertical="center"/>
      <protection hidden="1"/>
    </xf>
    <xf numFmtId="0" fontId="28" fillId="34" borderId="23" xfId="0" applyFont="1" applyFill="1" applyBorder="1" applyAlignment="1" applyProtection="1">
      <alignment horizontal="center" vertical="center"/>
      <protection hidden="1"/>
    </xf>
    <xf numFmtId="0" fontId="28" fillId="34" borderId="18" xfId="0" applyFont="1" applyFill="1" applyBorder="1" applyAlignment="1" applyProtection="1">
      <alignment horizontal="center" vertical="center"/>
      <protection hidden="1"/>
    </xf>
    <xf numFmtId="0" fontId="28" fillId="34" borderId="11" xfId="0" applyFont="1" applyFill="1" applyBorder="1" applyAlignment="1" applyProtection="1">
      <alignment horizontal="center" vertical="center"/>
      <protection hidden="1"/>
    </xf>
    <xf numFmtId="0" fontId="3" fillId="34" borderId="110" xfId="0" applyFont="1" applyFill="1" applyBorder="1" applyAlignment="1" applyProtection="1">
      <alignment horizontal="center" vertical="center"/>
      <protection hidden="1"/>
    </xf>
    <xf numFmtId="0" fontId="3" fillId="34" borderId="30" xfId="0" applyFont="1" applyFill="1" applyBorder="1" applyAlignment="1" applyProtection="1">
      <alignment horizontal="center" vertical="center"/>
      <protection hidden="1"/>
    </xf>
    <xf numFmtId="0" fontId="6" fillId="34" borderId="110" xfId="0" applyFont="1" applyFill="1" applyBorder="1" applyAlignment="1" applyProtection="1">
      <alignment horizontal="center" vertical="center" wrapText="1"/>
      <protection hidden="1"/>
    </xf>
    <xf numFmtId="0" fontId="6" fillId="34" borderId="30" xfId="0" applyFont="1" applyFill="1" applyBorder="1" applyAlignment="1" applyProtection="1">
      <alignment horizontal="center" vertical="center" wrapText="1"/>
      <protection hidden="1"/>
    </xf>
    <xf numFmtId="0" fontId="3" fillId="34" borderId="110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30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111" xfId="0" applyFont="1" applyFill="1" applyBorder="1" applyAlignment="1" applyProtection="1">
      <alignment horizontal="center" vertical="center" wrapText="1"/>
      <protection hidden="1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6" fillId="34" borderId="110" xfId="0" applyFont="1" applyFill="1" applyBorder="1" applyAlignment="1" applyProtection="1">
      <alignment horizontal="center" vertical="center"/>
      <protection hidden="1"/>
    </xf>
    <xf numFmtId="0" fontId="6" fillId="34" borderId="30" xfId="0" applyFont="1" applyFill="1" applyBorder="1" applyAlignment="1" applyProtection="1">
      <alignment horizontal="center" vertical="center"/>
      <protection hidden="1"/>
    </xf>
    <xf numFmtId="0" fontId="6" fillId="34" borderId="16" xfId="0" applyFont="1" applyFill="1" applyBorder="1" applyAlignment="1" applyProtection="1">
      <alignment horizontal="center" vertical="center" wrapText="1"/>
      <protection hidden="1"/>
    </xf>
    <xf numFmtId="0" fontId="6" fillId="34" borderId="111" xfId="0" applyFont="1" applyFill="1" applyBorder="1" applyAlignment="1" applyProtection="1">
      <alignment horizontal="center" vertical="center" wrapText="1"/>
      <protection hidden="1"/>
    </xf>
    <xf numFmtId="0" fontId="6" fillId="34" borderId="28" xfId="0" applyFont="1" applyFill="1" applyBorder="1" applyAlignment="1" applyProtection="1">
      <alignment horizontal="center" vertical="center" wrapText="1"/>
      <protection hidden="1"/>
    </xf>
    <xf numFmtId="0" fontId="6" fillId="34" borderId="29" xfId="0" applyFont="1" applyFill="1" applyBorder="1" applyAlignment="1" applyProtection="1">
      <alignment horizontal="center" vertical="center" wrapText="1"/>
      <protection hidden="1"/>
    </xf>
    <xf numFmtId="0" fontId="6" fillId="34" borderId="17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Border="1" applyAlignment="1" applyProtection="1">
      <alignment/>
      <protection hidden="1"/>
    </xf>
    <xf numFmtId="0" fontId="69" fillId="38" borderId="112" xfId="49" applyFont="1" applyFill="1" applyBorder="1" applyAlignment="1">
      <alignment horizontal="center" vertical="center" wrapText="1"/>
      <protection/>
    </xf>
    <xf numFmtId="0" fontId="69" fillId="38" borderId="113" xfId="49" applyFont="1" applyFill="1" applyBorder="1" applyAlignment="1">
      <alignment horizontal="center" vertical="center" wrapText="1"/>
      <protection/>
    </xf>
    <xf numFmtId="0" fontId="69" fillId="38" borderId="114" xfId="49" applyFont="1" applyFill="1" applyBorder="1" applyAlignment="1">
      <alignment horizontal="center" vertical="center" wrapText="1"/>
      <protection/>
    </xf>
    <xf numFmtId="0" fontId="69" fillId="0" borderId="115" xfId="49" applyFont="1" applyBorder="1" applyAlignment="1">
      <alignment horizontal="center" vertical="top"/>
      <protection/>
    </xf>
    <xf numFmtId="0" fontId="69" fillId="0" borderId="116" xfId="49" applyFont="1" applyBorder="1" applyAlignment="1">
      <alignment horizontal="center" vertical="top"/>
      <protection/>
    </xf>
    <xf numFmtId="0" fontId="69" fillId="0" borderId="87" xfId="49" applyFont="1" applyBorder="1" applyAlignment="1">
      <alignment horizontal="center" vertical="top"/>
      <protection/>
    </xf>
    <xf numFmtId="0" fontId="0" fillId="0" borderId="0" xfId="0" applyAlignment="1">
      <alignment horizontal="center" vertical="top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ta" xfId="50"/>
    <cellStyle name="Percent" xfId="51"/>
    <cellStyle name="Porcentagem 2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Vírgula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cita&#231;&#227;o\Downloads\Loca&#231;&#227;o%20de%20ve&#237;culos%20leves%20e%20out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osta Comercial"/>
      <sheetName val="Custos "/>
      <sheetName val="Valores"/>
      <sheetName val="Memoria de Calculo"/>
      <sheetName val="Tabela de Preços"/>
      <sheetName val="Descrição "/>
      <sheetName val="Parametro"/>
      <sheetName val="Itens"/>
    </sheetNames>
    <sheetDataSet>
      <sheetData sheetId="6">
        <row r="49">
          <cell r="E49">
            <v>0.1192</v>
          </cell>
          <cell r="F49">
            <v>0.07122869671428572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</sheetPr>
  <dimension ref="A1:AU105"/>
  <sheetViews>
    <sheetView showGridLines="0" tabSelected="1" zoomScalePageLayoutView="0" workbookViewId="0" topLeftCell="A1">
      <selection activeCell="AH25" sqref="AH25"/>
    </sheetView>
  </sheetViews>
  <sheetFormatPr defaultColWidth="9.140625" defaultRowHeight="15.75" customHeight="1"/>
  <cols>
    <col min="1" max="1" width="5.7109375" style="2" customWidth="1"/>
    <col min="2" max="2" width="6.140625" style="2" customWidth="1"/>
    <col min="3" max="3" width="5.421875" style="2" customWidth="1"/>
    <col min="4" max="4" width="3.140625" style="2" customWidth="1"/>
    <col min="5" max="5" width="6.57421875" style="2" customWidth="1"/>
    <col min="6" max="7" width="4.140625" style="2" customWidth="1"/>
    <col min="8" max="8" width="6.140625" style="2" customWidth="1"/>
    <col min="9" max="9" width="0" style="2" hidden="1" customWidth="1"/>
    <col min="10" max="10" width="5.00390625" style="2" customWidth="1"/>
    <col min="11" max="11" width="8.00390625" style="2" customWidth="1"/>
    <col min="12" max="12" width="5.421875" style="2" customWidth="1"/>
    <col min="13" max="13" width="9.7109375" style="2" customWidth="1"/>
    <col min="14" max="14" width="5.28125" style="2" customWidth="1"/>
    <col min="15" max="15" width="4.28125" style="2" customWidth="1"/>
    <col min="16" max="16" width="11.00390625" style="2" customWidth="1"/>
    <col min="17" max="17" width="2.28125" style="2" customWidth="1"/>
    <col min="18" max="18" width="0" style="2" hidden="1" customWidth="1"/>
    <col min="19" max="19" width="5.421875" style="2" customWidth="1"/>
    <col min="20" max="20" width="4.57421875" style="2" customWidth="1"/>
    <col min="21" max="21" width="2.00390625" style="2" customWidth="1"/>
    <col min="22" max="22" width="8.8515625" style="2" customWidth="1"/>
    <col min="23" max="23" width="2.140625" style="2" customWidth="1"/>
    <col min="24" max="24" width="3.421875" style="2" customWidth="1"/>
    <col min="25" max="25" width="3.00390625" style="2" customWidth="1"/>
    <col min="26" max="26" width="2.28125" style="2" customWidth="1"/>
    <col min="27" max="27" width="3.00390625" style="2" customWidth="1"/>
    <col min="28" max="28" width="3.421875" style="2" customWidth="1"/>
    <col min="29" max="29" width="1.57421875" style="2" customWidth="1"/>
    <col min="30" max="30" width="1.1484375" style="2" customWidth="1"/>
    <col min="31" max="31" width="8.140625" style="2" customWidth="1"/>
    <col min="32" max="32" width="8.28125" style="2" customWidth="1"/>
    <col min="33" max="33" width="13.28125" style="2" customWidth="1"/>
    <col min="34" max="34" width="17.8515625" style="2" customWidth="1"/>
    <col min="35" max="35" width="2.57421875" style="2" customWidth="1"/>
    <col min="36" max="36" width="7.57421875" style="2" customWidth="1"/>
    <col min="37" max="39" width="9.140625" style="2" customWidth="1"/>
    <col min="40" max="40" width="1.28515625" style="2" customWidth="1"/>
    <col min="41" max="42" width="0" style="2" hidden="1" customWidth="1"/>
    <col min="43" max="43" width="9.140625" style="2" customWidth="1"/>
    <col min="44" max="44" width="28.57421875" style="2" customWidth="1"/>
    <col min="45" max="47" width="0" style="2" hidden="1" customWidth="1"/>
    <col min="48" max="48" width="12.140625" style="2" customWidth="1"/>
    <col min="49" max="49" width="13.7109375" style="2" customWidth="1"/>
    <col min="50" max="50" width="16.28125" style="2" customWidth="1"/>
    <col min="51" max="51" width="21.57421875" style="2" customWidth="1"/>
    <col min="52" max="52" width="18.421875" style="2" customWidth="1"/>
    <col min="53" max="53" width="14.57421875" style="2" customWidth="1"/>
    <col min="54" max="16384" width="9.140625" style="2" customWidth="1"/>
  </cols>
  <sheetData>
    <row r="1" spans="1:35" ht="21" customHeight="1">
      <c r="A1" s="667" t="s">
        <v>306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9"/>
      <c r="Q1" s="673"/>
      <c r="R1" s="668"/>
      <c r="S1" s="668"/>
      <c r="T1" s="668"/>
      <c r="U1" s="668"/>
      <c r="V1" s="668"/>
      <c r="W1" s="668"/>
      <c r="X1" s="668"/>
      <c r="Y1" s="668"/>
      <c r="Z1" s="668"/>
      <c r="AA1" s="668"/>
      <c r="AB1" s="668"/>
      <c r="AC1" s="668"/>
      <c r="AD1" s="668"/>
      <c r="AE1" s="668"/>
      <c r="AF1" s="668"/>
      <c r="AG1" s="668"/>
      <c r="AH1" s="674"/>
      <c r="AI1" s="1"/>
    </row>
    <row r="2" spans="1:47" ht="15" customHeight="1" thickBot="1">
      <c r="A2" s="670"/>
      <c r="B2" s="671"/>
      <c r="C2" s="671"/>
      <c r="D2" s="671"/>
      <c r="E2" s="671"/>
      <c r="F2" s="671"/>
      <c r="G2" s="671"/>
      <c r="H2" s="671"/>
      <c r="I2" s="671"/>
      <c r="J2" s="671"/>
      <c r="K2" s="671"/>
      <c r="L2" s="671"/>
      <c r="M2" s="671"/>
      <c r="N2" s="671"/>
      <c r="O2" s="671"/>
      <c r="P2" s="672"/>
      <c r="Q2" s="675"/>
      <c r="R2" s="676"/>
      <c r="S2" s="676"/>
      <c r="T2" s="676"/>
      <c r="U2" s="676"/>
      <c r="V2" s="676"/>
      <c r="W2" s="676"/>
      <c r="X2" s="676"/>
      <c r="Y2" s="676"/>
      <c r="Z2" s="676"/>
      <c r="AA2" s="676"/>
      <c r="AB2" s="676"/>
      <c r="AC2" s="676"/>
      <c r="AD2" s="676"/>
      <c r="AE2" s="676"/>
      <c r="AF2" s="676"/>
      <c r="AG2" s="676"/>
      <c r="AH2" s="677"/>
      <c r="AI2" s="1"/>
      <c r="AT2" s="2">
        <v>15</v>
      </c>
      <c r="AU2" s="2">
        <v>2000</v>
      </c>
    </row>
    <row r="3" spans="1:47" ht="15" customHeight="1">
      <c r="A3" s="680" t="s">
        <v>342</v>
      </c>
      <c r="B3" s="681"/>
      <c r="C3" s="681"/>
      <c r="D3" s="681"/>
      <c r="E3" s="681"/>
      <c r="F3" s="681"/>
      <c r="G3" s="681"/>
      <c r="H3" s="681"/>
      <c r="I3" s="681"/>
      <c r="J3" s="681"/>
      <c r="K3" s="681"/>
      <c r="L3" s="681"/>
      <c r="M3" s="681"/>
      <c r="N3" s="681"/>
      <c r="O3" s="681"/>
      <c r="P3" s="682"/>
      <c r="Q3" s="675"/>
      <c r="R3" s="676"/>
      <c r="S3" s="676"/>
      <c r="T3" s="676"/>
      <c r="U3" s="676"/>
      <c r="V3" s="676"/>
      <c r="W3" s="676"/>
      <c r="X3" s="676"/>
      <c r="Y3" s="676"/>
      <c r="Z3" s="676"/>
      <c r="AA3" s="676"/>
      <c r="AB3" s="676"/>
      <c r="AC3" s="676"/>
      <c r="AD3" s="676"/>
      <c r="AE3" s="676"/>
      <c r="AF3" s="676"/>
      <c r="AG3" s="676"/>
      <c r="AH3" s="677"/>
      <c r="AI3" s="1"/>
      <c r="AT3" s="2">
        <v>14</v>
      </c>
      <c r="AU3" s="2">
        <v>2001</v>
      </c>
    </row>
    <row r="4" spans="1:47" ht="15.75" customHeight="1" thickBot="1">
      <c r="A4" s="670"/>
      <c r="B4" s="671"/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2"/>
      <c r="Q4" s="678"/>
      <c r="R4" s="671"/>
      <c r="S4" s="671"/>
      <c r="T4" s="671"/>
      <c r="U4" s="671"/>
      <c r="V4" s="671"/>
      <c r="W4" s="671"/>
      <c r="X4" s="671"/>
      <c r="Y4" s="671"/>
      <c r="Z4" s="671"/>
      <c r="AA4" s="671"/>
      <c r="AB4" s="671"/>
      <c r="AC4" s="671"/>
      <c r="AD4" s="671"/>
      <c r="AE4" s="671"/>
      <c r="AF4" s="671"/>
      <c r="AG4" s="671"/>
      <c r="AH4" s="679"/>
      <c r="AI4" s="3"/>
      <c r="AT4" s="2">
        <v>13</v>
      </c>
      <c r="AU4" s="2">
        <v>2003</v>
      </c>
    </row>
    <row r="5" spans="1:47" ht="15" customHeight="1">
      <c r="A5" s="52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527"/>
      <c r="AT5" s="2">
        <v>12</v>
      </c>
      <c r="AU5" s="2">
        <v>2004</v>
      </c>
    </row>
    <row r="6" spans="1:47" ht="21.75" customHeight="1">
      <c r="A6" s="683" t="s">
        <v>1</v>
      </c>
      <c r="B6" s="684"/>
      <c r="C6" s="5"/>
      <c r="D6" s="6">
        <v>4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7"/>
      <c r="T6" s="8" t="s">
        <v>2</v>
      </c>
      <c r="U6" s="9"/>
      <c r="V6" s="9"/>
      <c r="W6" s="685">
        <f>VLOOKUP(D6,'Descrição '!A:K,7,0)</f>
        <v>60</v>
      </c>
      <c r="X6" s="685"/>
      <c r="Y6" s="8" t="s">
        <v>310</v>
      </c>
      <c r="Z6" s="7"/>
      <c r="AA6" s="7"/>
      <c r="AB6" s="7"/>
      <c r="AC6" s="7"/>
      <c r="AD6" s="7"/>
      <c r="AE6" s="7"/>
      <c r="AF6" s="686"/>
      <c r="AG6" s="686"/>
      <c r="AH6" s="687"/>
      <c r="AT6" s="2">
        <v>11</v>
      </c>
      <c r="AU6" s="2">
        <v>2005</v>
      </c>
    </row>
    <row r="7" spans="1:47" ht="21" customHeight="1">
      <c r="A7" s="528"/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7"/>
      <c r="T7" s="7"/>
      <c r="U7" s="12"/>
      <c r="V7" s="504"/>
      <c r="W7" s="504"/>
      <c r="X7" s="504"/>
      <c r="Y7" s="7"/>
      <c r="Z7" s="7"/>
      <c r="AA7" s="13"/>
      <c r="AB7" s="13"/>
      <c r="AC7" s="7"/>
      <c r="AD7" s="7"/>
      <c r="AE7" s="7"/>
      <c r="AF7" s="14"/>
      <c r="AG7" s="14"/>
      <c r="AH7" s="529"/>
      <c r="AT7" s="2">
        <v>10</v>
      </c>
      <c r="AU7" s="2">
        <v>2006</v>
      </c>
    </row>
    <row r="8" spans="1:47" ht="19.5" customHeight="1">
      <c r="A8" s="683" t="s">
        <v>4</v>
      </c>
      <c r="B8" s="684"/>
      <c r="C8" s="15" t="str">
        <f>VLOOKUP(D6,'Descrição '!A:K,2,0)</f>
        <v>Veículo 21 Lugares</v>
      </c>
      <c r="D8" s="16"/>
      <c r="E8" s="17"/>
      <c r="F8" s="17"/>
      <c r="G8" s="18"/>
      <c r="H8" s="18"/>
      <c r="I8" s="18"/>
      <c r="J8" s="18"/>
      <c r="K8" s="19"/>
      <c r="L8" s="11"/>
      <c r="M8" s="11"/>
      <c r="N8" s="7"/>
      <c r="O8" s="7"/>
      <c r="P8" s="20"/>
      <c r="Q8" s="20"/>
      <c r="R8" s="20"/>
      <c r="S8" s="20"/>
      <c r="T8" s="693" t="s">
        <v>5</v>
      </c>
      <c r="U8" s="693"/>
      <c r="V8" s="21">
        <f>VLOOKUP(D6,'Descrição '!A:K,8,0)</f>
        <v>2010</v>
      </c>
      <c r="W8" s="20"/>
      <c r="X8" s="20"/>
      <c r="Y8" s="7"/>
      <c r="Z8" s="7"/>
      <c r="AA8" s="13"/>
      <c r="AB8" s="13"/>
      <c r="AC8" s="7"/>
      <c r="AD8" s="7"/>
      <c r="AE8" s="7"/>
      <c r="AF8" s="694"/>
      <c r="AG8" s="694"/>
      <c r="AH8" s="695"/>
      <c r="AT8" s="2">
        <v>9</v>
      </c>
      <c r="AU8" s="2">
        <v>2007</v>
      </c>
    </row>
    <row r="9" spans="1:47" ht="15" customHeight="1" thickBot="1">
      <c r="A9" s="530"/>
      <c r="B9" s="531"/>
      <c r="C9" s="532"/>
      <c r="D9" s="533"/>
      <c r="E9" s="533"/>
      <c r="F9" s="533"/>
      <c r="G9" s="531"/>
      <c r="H9" s="531"/>
      <c r="I9" s="531"/>
      <c r="J9" s="531"/>
      <c r="K9" s="534"/>
      <c r="L9" s="535"/>
      <c r="M9" s="535"/>
      <c r="N9" s="536"/>
      <c r="O9" s="536"/>
      <c r="P9" s="537"/>
      <c r="Q9" s="537"/>
      <c r="R9" s="537"/>
      <c r="S9" s="537"/>
      <c r="T9" s="538"/>
      <c r="U9" s="539"/>
      <c r="V9" s="539"/>
      <c r="W9" s="537"/>
      <c r="X9" s="537"/>
      <c r="Y9" s="536"/>
      <c r="Z9" s="536"/>
      <c r="AA9" s="540"/>
      <c r="AB9" s="540"/>
      <c r="AC9" s="536"/>
      <c r="AD9" s="536"/>
      <c r="AE9" s="536"/>
      <c r="AF9" s="541"/>
      <c r="AG9" s="541"/>
      <c r="AH9" s="542"/>
      <c r="AT9" s="2">
        <v>8</v>
      </c>
      <c r="AU9" s="2">
        <v>2008</v>
      </c>
    </row>
    <row r="10" spans="1:47" ht="21" customHeight="1" thickBot="1">
      <c r="A10" s="696" t="s">
        <v>6</v>
      </c>
      <c r="B10" s="697"/>
      <c r="C10" s="697"/>
      <c r="D10" s="697"/>
      <c r="E10" s="697"/>
      <c r="F10" s="697"/>
      <c r="G10" s="697"/>
      <c r="H10" s="697"/>
      <c r="I10" s="697"/>
      <c r="J10" s="697"/>
      <c r="K10" s="697"/>
      <c r="L10" s="697"/>
      <c r="M10" s="697"/>
      <c r="N10" s="697"/>
      <c r="O10" s="697"/>
      <c r="P10" s="698"/>
      <c r="Q10" s="696" t="s">
        <v>312</v>
      </c>
      <c r="R10" s="699"/>
      <c r="S10" s="699"/>
      <c r="T10" s="699"/>
      <c r="U10" s="699"/>
      <c r="V10" s="699"/>
      <c r="W10" s="699"/>
      <c r="X10" s="699"/>
      <c r="Y10" s="699"/>
      <c r="Z10" s="699"/>
      <c r="AA10" s="699"/>
      <c r="AB10" s="699"/>
      <c r="AC10" s="699"/>
      <c r="AD10" s="699"/>
      <c r="AE10" s="699"/>
      <c r="AF10" s="699"/>
      <c r="AG10" s="699"/>
      <c r="AH10" s="700"/>
      <c r="AI10" s="22"/>
      <c r="AJ10" s="22"/>
      <c r="AK10" s="23"/>
      <c r="AT10" s="2">
        <v>7</v>
      </c>
      <c r="AU10" s="2">
        <v>2009</v>
      </c>
    </row>
    <row r="11" spans="1:47" ht="15.75" customHeight="1" thickBot="1">
      <c r="A11" s="701" t="s">
        <v>7</v>
      </c>
      <c r="B11" s="702"/>
      <c r="C11" s="702"/>
      <c r="D11" s="702"/>
      <c r="E11" s="702"/>
      <c r="F11" s="702"/>
      <c r="G11" s="702"/>
      <c r="H11" s="703" t="s">
        <v>8</v>
      </c>
      <c r="I11" s="703"/>
      <c r="J11" s="703"/>
      <c r="K11" s="703"/>
      <c r="L11" s="543"/>
      <c r="M11" s="543"/>
      <c r="N11" s="543"/>
      <c r="O11" s="543"/>
      <c r="P11" s="544"/>
      <c r="Q11" s="565"/>
      <c r="R11" s="566"/>
      <c r="S11" s="566"/>
      <c r="T11" s="567" t="s">
        <v>192</v>
      </c>
      <c r="U11" s="566"/>
      <c r="V11" s="566"/>
      <c r="W11" s="566"/>
      <c r="X11" s="566"/>
      <c r="Y11" s="566"/>
      <c r="Z11" s="566"/>
      <c r="AA11" s="566"/>
      <c r="AB11" s="566"/>
      <c r="AC11" s="566"/>
      <c r="AD11" s="566"/>
      <c r="AE11" s="566"/>
      <c r="AF11" s="566"/>
      <c r="AG11" s="568"/>
      <c r="AH11" s="569"/>
      <c r="AI11" s="28"/>
      <c r="AT11" s="2">
        <v>6</v>
      </c>
      <c r="AU11" s="2">
        <v>2010</v>
      </c>
    </row>
    <row r="12" spans="1:47" ht="15.75" customHeight="1">
      <c r="A12" s="688" t="s">
        <v>10</v>
      </c>
      <c r="B12" s="689"/>
      <c r="C12" s="689"/>
      <c r="D12" s="689"/>
      <c r="E12" s="689"/>
      <c r="F12" s="689"/>
      <c r="G12" s="689"/>
      <c r="H12" s="690"/>
      <c r="I12" s="690"/>
      <c r="J12" s="690"/>
      <c r="K12" s="690"/>
      <c r="L12" s="628"/>
      <c r="M12" s="628"/>
      <c r="N12" s="628"/>
      <c r="O12" s="628"/>
      <c r="P12" s="545"/>
      <c r="Q12" s="553"/>
      <c r="R12" s="26"/>
      <c r="S12" s="27"/>
      <c r="T12" s="27"/>
      <c r="U12" s="27" t="s">
        <v>9</v>
      </c>
      <c r="V12" s="27"/>
      <c r="W12" s="27"/>
      <c r="X12" s="27"/>
      <c r="Y12" s="27"/>
      <c r="Z12" s="27"/>
      <c r="AA12" s="25"/>
      <c r="AB12" s="25"/>
      <c r="AC12" s="27"/>
      <c r="AD12" s="27"/>
      <c r="AE12" s="27"/>
      <c r="AF12" s="25"/>
      <c r="AG12" s="25"/>
      <c r="AH12" s="656"/>
      <c r="AI12" s="31"/>
      <c r="AJ12" s="31"/>
      <c r="AT12" s="2">
        <v>5</v>
      </c>
      <c r="AU12" s="2">
        <v>2011</v>
      </c>
    </row>
    <row r="13" spans="1:47" ht="15" customHeight="1">
      <c r="A13" s="688" t="s">
        <v>12</v>
      </c>
      <c r="B13" s="689"/>
      <c r="C13" s="689"/>
      <c r="D13" s="689"/>
      <c r="E13" s="689"/>
      <c r="F13" s="689"/>
      <c r="G13" s="689"/>
      <c r="H13" s="691" t="s">
        <v>13</v>
      </c>
      <c r="I13" s="691"/>
      <c r="J13" s="691"/>
      <c r="K13" s="691"/>
      <c r="L13" s="628"/>
      <c r="M13" s="628"/>
      <c r="N13" s="628"/>
      <c r="O13" s="628"/>
      <c r="P13" s="545"/>
      <c r="Q13" s="549"/>
      <c r="R13" s="29"/>
      <c r="S13" s="30"/>
      <c r="T13" s="30"/>
      <c r="U13" s="30" t="s">
        <v>11</v>
      </c>
      <c r="V13" s="30"/>
      <c r="W13" s="30"/>
      <c r="X13" s="30"/>
      <c r="Y13" s="30"/>
      <c r="Z13" s="30"/>
      <c r="AA13" s="628"/>
      <c r="AB13" s="628"/>
      <c r="AC13" s="628"/>
      <c r="AD13" s="628"/>
      <c r="AE13" s="628"/>
      <c r="AF13" s="628"/>
      <c r="AG13" s="628"/>
      <c r="AH13" s="657"/>
      <c r="AT13" s="2">
        <v>4</v>
      </c>
      <c r="AU13" s="2">
        <v>2012</v>
      </c>
    </row>
    <row r="14" spans="1:47" ht="15" customHeight="1">
      <c r="A14" s="688" t="s">
        <v>15</v>
      </c>
      <c r="B14" s="689"/>
      <c r="C14" s="689"/>
      <c r="D14" s="689"/>
      <c r="E14" s="689"/>
      <c r="F14" s="689"/>
      <c r="G14" s="689"/>
      <c r="H14" s="692">
        <v>2021</v>
      </c>
      <c r="I14" s="692"/>
      <c r="J14" s="692"/>
      <c r="K14" s="692"/>
      <c r="L14" s="628"/>
      <c r="M14" s="628"/>
      <c r="N14" s="628"/>
      <c r="O14" s="628"/>
      <c r="P14" s="545"/>
      <c r="Q14" s="554"/>
      <c r="R14" s="32"/>
      <c r="S14" s="505"/>
      <c r="T14" s="505"/>
      <c r="U14" s="704" t="s">
        <v>14</v>
      </c>
      <c r="V14" s="704"/>
      <c r="W14" s="32"/>
      <c r="X14" s="32"/>
      <c r="Y14" s="32"/>
      <c r="Z14" s="32"/>
      <c r="AA14" s="32"/>
      <c r="AB14" s="32"/>
      <c r="AC14" s="32"/>
      <c r="AD14" s="32"/>
      <c r="AE14" s="32"/>
      <c r="AF14" s="33"/>
      <c r="AG14" s="33"/>
      <c r="AH14" s="599" t="e">
        <f>(AH13/AH12)</f>
        <v>#DIV/0!</v>
      </c>
      <c r="AT14" s="2">
        <v>3</v>
      </c>
      <c r="AU14" s="2">
        <v>2013</v>
      </c>
    </row>
    <row r="15" spans="1:47" ht="15" customHeight="1">
      <c r="A15" s="549"/>
      <c r="B15" s="628"/>
      <c r="C15" s="628"/>
      <c r="D15" s="628"/>
      <c r="E15" s="628"/>
      <c r="F15" s="628"/>
      <c r="G15" s="628"/>
      <c r="H15" s="63"/>
      <c r="I15" s="63"/>
      <c r="J15" s="63"/>
      <c r="K15" s="63"/>
      <c r="L15" s="628"/>
      <c r="M15" s="628"/>
      <c r="N15" s="628"/>
      <c r="O15" s="628"/>
      <c r="P15" s="545"/>
      <c r="Q15" s="560"/>
      <c r="R15" s="7"/>
      <c r="S15" s="7"/>
      <c r="T15" s="514" t="s">
        <v>16</v>
      </c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34"/>
      <c r="AH15" s="571"/>
      <c r="AT15" s="2">
        <v>2</v>
      </c>
      <c r="AU15" s="2">
        <v>2014</v>
      </c>
    </row>
    <row r="16" spans="1:47" ht="15" customHeight="1" thickBot="1">
      <c r="A16" s="654" t="s">
        <v>341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547"/>
      <c r="Q16" s="549"/>
      <c r="R16" s="29"/>
      <c r="S16" s="628"/>
      <c r="T16" s="628"/>
      <c r="U16" s="628" t="s">
        <v>17</v>
      </c>
      <c r="V16" s="628"/>
      <c r="W16" s="628"/>
      <c r="X16" s="628"/>
      <c r="Y16" s="628"/>
      <c r="Z16" s="628"/>
      <c r="AA16" s="628"/>
      <c r="AB16" s="628"/>
      <c r="AC16" s="628"/>
      <c r="AD16" s="628"/>
      <c r="AE16" s="628"/>
      <c r="AF16" s="628"/>
      <c r="AG16" s="36"/>
      <c r="AH16" s="658"/>
      <c r="AT16" s="2">
        <v>1</v>
      </c>
      <c r="AU16" s="2">
        <v>2015</v>
      </c>
    </row>
    <row r="17" spans="1:36" ht="15.75" customHeight="1" thickBot="1">
      <c r="A17" s="705" t="s">
        <v>18</v>
      </c>
      <c r="B17" s="706"/>
      <c r="C17" s="706"/>
      <c r="D17" s="706"/>
      <c r="E17" s="706"/>
      <c r="F17" s="706"/>
      <c r="G17" s="706"/>
      <c r="H17" s="706"/>
      <c r="I17" s="706"/>
      <c r="J17" s="706"/>
      <c r="K17" s="706"/>
      <c r="L17" s="706"/>
      <c r="M17" s="706"/>
      <c r="N17" s="706"/>
      <c r="O17" s="706"/>
      <c r="P17" s="707"/>
      <c r="Q17" s="549"/>
      <c r="R17" s="29"/>
      <c r="S17" s="628"/>
      <c r="T17" s="628"/>
      <c r="U17" s="628" t="s">
        <v>19</v>
      </c>
      <c r="V17" s="628"/>
      <c r="W17" s="628"/>
      <c r="X17" s="628"/>
      <c r="Y17" s="628"/>
      <c r="Z17" s="628"/>
      <c r="AA17" s="628"/>
      <c r="AB17" s="628"/>
      <c r="AC17" s="628"/>
      <c r="AD17" s="628"/>
      <c r="AE17" s="628"/>
      <c r="AF17" s="628"/>
      <c r="AG17" s="37"/>
      <c r="AH17" s="659"/>
      <c r="AI17" s="42"/>
      <c r="AJ17" s="42"/>
    </row>
    <row r="18" spans="1:36" ht="15" customHeight="1" thickBot="1">
      <c r="A18" s="548"/>
      <c r="B18" s="39" t="s">
        <v>20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708"/>
      <c r="O18" s="708"/>
      <c r="P18" s="709"/>
      <c r="Q18" s="554"/>
      <c r="R18" s="40"/>
      <c r="S18" s="32"/>
      <c r="T18" s="32"/>
      <c r="U18" s="712" t="s">
        <v>14</v>
      </c>
      <c r="V18" s="712"/>
      <c r="W18" s="32"/>
      <c r="X18" s="32"/>
      <c r="Y18" s="32"/>
      <c r="Z18" s="32"/>
      <c r="AA18" s="32"/>
      <c r="AB18" s="32"/>
      <c r="AC18" s="32"/>
      <c r="AD18" s="32"/>
      <c r="AE18" s="32"/>
      <c r="AF18" s="41"/>
      <c r="AG18" s="41"/>
      <c r="AH18" s="598">
        <f>(AH16*AH17)</f>
        <v>0</v>
      </c>
      <c r="AI18" s="42"/>
      <c r="AJ18" s="42"/>
    </row>
    <row r="19" spans="1:36" ht="15" customHeight="1">
      <c r="A19" s="526"/>
      <c r="B19" s="43" t="s">
        <v>21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4"/>
      <c r="N19" s="710"/>
      <c r="O19" s="710"/>
      <c r="P19" s="711"/>
      <c r="Q19" s="560"/>
      <c r="R19" s="45"/>
      <c r="S19" s="7"/>
      <c r="T19" s="514" t="s">
        <v>22</v>
      </c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574"/>
      <c r="AI19" s="22"/>
      <c r="AJ19" s="22"/>
    </row>
    <row r="20" spans="1:47" ht="15.75" customHeight="1">
      <c r="A20" s="549"/>
      <c r="B20" s="628"/>
      <c r="C20" s="506" t="s">
        <v>23</v>
      </c>
      <c r="D20" s="628"/>
      <c r="E20" s="628"/>
      <c r="F20" s="47"/>
      <c r="G20" s="47"/>
      <c r="H20" s="628"/>
      <c r="I20" s="628"/>
      <c r="J20" s="628"/>
      <c r="K20" s="628"/>
      <c r="L20" s="628"/>
      <c r="M20" s="628"/>
      <c r="N20" s="48"/>
      <c r="O20" s="48"/>
      <c r="P20" s="550"/>
      <c r="Q20" s="549"/>
      <c r="R20" s="29"/>
      <c r="S20" s="628"/>
      <c r="T20" s="628"/>
      <c r="U20" s="628" t="s">
        <v>24</v>
      </c>
      <c r="V20" s="628"/>
      <c r="W20" s="628"/>
      <c r="X20" s="628"/>
      <c r="Y20" s="628"/>
      <c r="Z20" s="628"/>
      <c r="AA20" s="628"/>
      <c r="AB20" s="628"/>
      <c r="AC20" s="628"/>
      <c r="AD20" s="628"/>
      <c r="AE20" s="628"/>
      <c r="AF20" s="628"/>
      <c r="AG20" s="628"/>
      <c r="AH20" s="660"/>
      <c r="AI20" s="49"/>
      <c r="AJ20" s="49"/>
      <c r="AT20" s="2">
        <v>1</v>
      </c>
      <c r="AU20" s="2" t="s">
        <v>29</v>
      </c>
    </row>
    <row r="21" spans="1:47" ht="15" customHeight="1" thickBot="1">
      <c r="A21" s="549"/>
      <c r="B21" s="628"/>
      <c r="C21" s="713" t="s">
        <v>25</v>
      </c>
      <c r="D21" s="713"/>
      <c r="E21" s="713"/>
      <c r="F21" s="713" t="s">
        <v>26</v>
      </c>
      <c r="G21" s="713"/>
      <c r="H21" s="713"/>
      <c r="I21" s="713" t="s">
        <v>27</v>
      </c>
      <c r="J21" s="713"/>
      <c r="K21" s="713"/>
      <c r="L21" s="713"/>
      <c r="M21" s="713"/>
      <c r="N21" s="714"/>
      <c r="O21" s="714"/>
      <c r="P21" s="715"/>
      <c r="Q21" s="549"/>
      <c r="R21" s="29"/>
      <c r="S21" s="628"/>
      <c r="T21" s="628"/>
      <c r="U21" s="628" t="s">
        <v>28</v>
      </c>
      <c r="V21" s="628"/>
      <c r="W21" s="628"/>
      <c r="X21" s="628"/>
      <c r="Y21" s="628"/>
      <c r="Z21" s="628"/>
      <c r="AA21" s="628"/>
      <c r="AB21" s="628"/>
      <c r="AC21" s="628"/>
      <c r="AD21" s="628"/>
      <c r="AE21" s="628"/>
      <c r="AF21" s="628"/>
      <c r="AG21" s="628"/>
      <c r="AH21" s="660"/>
      <c r="AI21" s="49"/>
      <c r="AJ21" s="49"/>
      <c r="AT21" s="2">
        <v>2</v>
      </c>
      <c r="AU21" s="2" t="s">
        <v>31</v>
      </c>
    </row>
    <row r="22" spans="1:36" ht="15.75" customHeight="1" thickBot="1">
      <c r="A22" s="551"/>
      <c r="B22" s="50"/>
      <c r="C22" s="716"/>
      <c r="D22" s="716"/>
      <c r="E22" s="716"/>
      <c r="F22" s="716"/>
      <c r="G22" s="716"/>
      <c r="H22" s="716"/>
      <c r="I22" s="655"/>
      <c r="J22" s="717"/>
      <c r="K22" s="717"/>
      <c r="L22" s="717"/>
      <c r="M22" s="717"/>
      <c r="N22" s="718">
        <f>(J22*N18)/12</f>
        <v>0</v>
      </c>
      <c r="O22" s="719"/>
      <c r="P22" s="720"/>
      <c r="Q22" s="549"/>
      <c r="R22" s="29"/>
      <c r="S22" s="628"/>
      <c r="T22" s="628"/>
      <c r="U22" s="628" t="s">
        <v>30</v>
      </c>
      <c r="V22" s="628"/>
      <c r="W22" s="628"/>
      <c r="X22" s="628"/>
      <c r="Y22" s="628"/>
      <c r="Z22" s="628"/>
      <c r="AA22" s="628"/>
      <c r="AB22" s="628"/>
      <c r="AC22" s="628"/>
      <c r="AD22" s="628"/>
      <c r="AE22" s="628"/>
      <c r="AF22" s="628"/>
      <c r="AG22" s="628"/>
      <c r="AH22" s="659"/>
      <c r="AI22" s="52"/>
      <c r="AJ22" s="52"/>
    </row>
    <row r="23" spans="1:47" ht="15.75" customHeight="1">
      <c r="A23" s="526"/>
      <c r="B23" s="43" t="s">
        <v>32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10"/>
      <c r="O23" s="710"/>
      <c r="P23" s="711"/>
      <c r="Q23" s="549"/>
      <c r="R23" s="29"/>
      <c r="S23" s="628"/>
      <c r="T23" s="628"/>
      <c r="U23" s="628" t="s">
        <v>33</v>
      </c>
      <c r="V23" s="628"/>
      <c r="W23" s="628"/>
      <c r="X23" s="628"/>
      <c r="Y23" s="628"/>
      <c r="Z23" s="628"/>
      <c r="AA23" s="628"/>
      <c r="AB23" s="628"/>
      <c r="AC23" s="628"/>
      <c r="AD23" s="628"/>
      <c r="AE23" s="628"/>
      <c r="AF23" s="628"/>
      <c r="AG23" s="628"/>
      <c r="AH23" s="661"/>
      <c r="AI23" s="31"/>
      <c r="AJ23" s="31"/>
      <c r="AS23" s="2" t="s">
        <v>36</v>
      </c>
      <c r="AT23" s="2">
        <v>1</v>
      </c>
      <c r="AU23" s="54" t="e">
        <f>#REF!</f>
        <v>#REF!</v>
      </c>
    </row>
    <row r="24" spans="1:47" ht="15.75" customHeight="1">
      <c r="A24" s="549"/>
      <c r="B24" s="628"/>
      <c r="C24" s="506" t="s">
        <v>34</v>
      </c>
      <c r="D24" s="628"/>
      <c r="E24" s="628"/>
      <c r="F24" s="628"/>
      <c r="G24" s="628"/>
      <c r="H24" s="628"/>
      <c r="I24" s="628"/>
      <c r="J24" s="628"/>
      <c r="K24" s="628"/>
      <c r="L24" s="628"/>
      <c r="M24" s="628"/>
      <c r="N24" s="714"/>
      <c r="O24" s="714"/>
      <c r="P24" s="715"/>
      <c r="Q24" s="554"/>
      <c r="R24" s="40"/>
      <c r="S24" s="32"/>
      <c r="T24" s="32"/>
      <c r="U24" s="507" t="s">
        <v>35</v>
      </c>
      <c r="V24" s="507"/>
      <c r="W24" s="507"/>
      <c r="X24" s="507"/>
      <c r="Y24" s="507"/>
      <c r="Z24" s="507"/>
      <c r="AA24" s="32"/>
      <c r="AB24" s="32"/>
      <c r="AC24" s="32"/>
      <c r="AD24" s="32"/>
      <c r="AE24" s="32"/>
      <c r="AF24" s="32"/>
      <c r="AG24" s="53"/>
      <c r="AH24" s="597" t="e">
        <f>SUM(AH22:AH23)*AH21/AH20</f>
        <v>#DIV/0!</v>
      </c>
      <c r="AS24" s="2" t="s">
        <v>38</v>
      </c>
      <c r="AT24" s="2">
        <v>2</v>
      </c>
      <c r="AU24" s="54" t="e">
        <f>#REF!</f>
        <v>#REF!</v>
      </c>
    </row>
    <row r="25" spans="1:47" ht="15.75" customHeight="1" thickBot="1">
      <c r="A25" s="549"/>
      <c r="B25" s="628"/>
      <c r="C25" s="713" t="s">
        <v>25</v>
      </c>
      <c r="D25" s="713"/>
      <c r="E25" s="713"/>
      <c r="F25" s="713" t="s">
        <v>26</v>
      </c>
      <c r="G25" s="713"/>
      <c r="H25" s="713"/>
      <c r="I25" s="713" t="s">
        <v>27</v>
      </c>
      <c r="J25" s="713"/>
      <c r="K25" s="713"/>
      <c r="L25" s="713"/>
      <c r="M25" s="713"/>
      <c r="N25" s="714"/>
      <c r="O25" s="714"/>
      <c r="P25" s="715"/>
      <c r="Q25" s="549"/>
      <c r="R25" s="29"/>
      <c r="S25" s="628"/>
      <c r="T25" s="628"/>
      <c r="U25" s="628" t="s">
        <v>37</v>
      </c>
      <c r="V25" s="628"/>
      <c r="W25" s="628"/>
      <c r="X25" s="628"/>
      <c r="Y25" s="628"/>
      <c r="Z25" s="628"/>
      <c r="AA25" s="55"/>
      <c r="AB25" s="55"/>
      <c r="AC25" s="628"/>
      <c r="AD25" s="628"/>
      <c r="AE25" s="628"/>
      <c r="AF25" s="628"/>
      <c r="AG25" s="56"/>
      <c r="AH25" s="662"/>
      <c r="AT25" s="2">
        <v>3</v>
      </c>
      <c r="AU25" s="54" t="e">
        <f>#REF!</f>
        <v>#REF!</v>
      </c>
    </row>
    <row r="26" spans="1:47" ht="15.75" customHeight="1" thickBot="1">
      <c r="A26" s="551"/>
      <c r="B26" s="50"/>
      <c r="C26" s="716"/>
      <c r="D26" s="716"/>
      <c r="E26" s="716"/>
      <c r="F26" s="716"/>
      <c r="G26" s="716"/>
      <c r="H26" s="716"/>
      <c r="I26" s="655"/>
      <c r="J26" s="717"/>
      <c r="K26" s="717"/>
      <c r="L26" s="717"/>
      <c r="M26" s="717"/>
      <c r="N26" s="718">
        <f>(J26*N18)/12</f>
        <v>0</v>
      </c>
      <c r="O26" s="719"/>
      <c r="P26" s="720"/>
      <c r="Q26" s="549"/>
      <c r="R26" s="29"/>
      <c r="S26" s="628"/>
      <c r="T26" s="628"/>
      <c r="U26" s="628" t="s">
        <v>28</v>
      </c>
      <c r="V26" s="628"/>
      <c r="W26" s="628"/>
      <c r="X26" s="628"/>
      <c r="Y26" s="628"/>
      <c r="Z26" s="628"/>
      <c r="AA26" s="55"/>
      <c r="AB26" s="55"/>
      <c r="AC26" s="628"/>
      <c r="AD26" s="628"/>
      <c r="AE26" s="628"/>
      <c r="AF26" s="628"/>
      <c r="AG26" s="57"/>
      <c r="AH26" s="662"/>
      <c r="AT26" s="2">
        <v>4</v>
      </c>
      <c r="AU26" s="54" t="e">
        <f>#REF!</f>
        <v>#REF!</v>
      </c>
    </row>
    <row r="27" spans="1:47" ht="15.75" customHeight="1">
      <c r="A27" s="526"/>
      <c r="B27" s="43" t="s">
        <v>39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10"/>
      <c r="O27" s="710"/>
      <c r="P27" s="711"/>
      <c r="Q27" s="549"/>
      <c r="R27" s="29"/>
      <c r="S27" s="628"/>
      <c r="T27" s="628"/>
      <c r="U27" s="628" t="s">
        <v>30</v>
      </c>
      <c r="V27" s="628"/>
      <c r="W27" s="628"/>
      <c r="X27" s="628"/>
      <c r="Y27" s="628"/>
      <c r="Z27" s="628"/>
      <c r="AA27" s="628"/>
      <c r="AB27" s="628"/>
      <c r="AC27" s="628"/>
      <c r="AD27" s="628"/>
      <c r="AE27" s="628"/>
      <c r="AF27" s="628"/>
      <c r="AG27" s="37"/>
      <c r="AH27" s="663"/>
      <c r="AT27" s="2">
        <v>5</v>
      </c>
      <c r="AU27" s="54" t="e">
        <f>#REF!</f>
        <v>#REF!</v>
      </c>
    </row>
    <row r="28" spans="1:47" ht="15.75" customHeight="1">
      <c r="A28" s="549"/>
      <c r="B28" s="628"/>
      <c r="C28" s="506" t="s">
        <v>40</v>
      </c>
      <c r="D28" s="628"/>
      <c r="E28" s="628"/>
      <c r="F28" s="628"/>
      <c r="G28" s="628"/>
      <c r="H28" s="690" t="s">
        <v>41</v>
      </c>
      <c r="I28" s="690"/>
      <c r="J28" s="732" t="s">
        <v>42</v>
      </c>
      <c r="K28" s="732"/>
      <c r="L28" s="732"/>
      <c r="M28" s="732"/>
      <c r="N28" s="733" t="s">
        <v>43</v>
      </c>
      <c r="O28" s="733"/>
      <c r="P28" s="734"/>
      <c r="Q28" s="549"/>
      <c r="R28" s="29"/>
      <c r="S28" s="628"/>
      <c r="T28" s="628"/>
      <c r="U28" s="55" t="s">
        <v>44</v>
      </c>
      <c r="V28" s="55"/>
      <c r="W28" s="55"/>
      <c r="X28" s="55"/>
      <c r="Y28" s="55"/>
      <c r="Z28" s="55"/>
      <c r="AA28" s="628"/>
      <c r="AB28" s="628"/>
      <c r="AC28" s="628"/>
      <c r="AD28" s="628"/>
      <c r="AE28" s="628"/>
      <c r="AF28" s="628"/>
      <c r="AG28" s="37"/>
      <c r="AH28" s="600" t="e">
        <f>(AH27*AH26)/AH25</f>
        <v>#DIV/0!</v>
      </c>
      <c r="AT28" s="2">
        <v>6</v>
      </c>
      <c r="AU28" s="54" t="e">
        <f>#REF!</f>
        <v>#REF!</v>
      </c>
    </row>
    <row r="29" spans="1:47" ht="15.75" customHeight="1">
      <c r="A29" s="549"/>
      <c r="B29" s="628"/>
      <c r="C29" s="628"/>
      <c r="D29" s="713" t="s">
        <v>13</v>
      </c>
      <c r="E29" s="713"/>
      <c r="F29" s="721"/>
      <c r="G29" s="721"/>
      <c r="H29" s="628">
        <v>1</v>
      </c>
      <c r="I29" s="628"/>
      <c r="J29" s="628"/>
      <c r="K29" s="628"/>
      <c r="L29" s="628"/>
      <c r="M29" s="628"/>
      <c r="N29" s="735"/>
      <c r="O29" s="735"/>
      <c r="P29" s="736"/>
      <c r="Q29" s="554"/>
      <c r="R29" s="40"/>
      <c r="S29" s="32"/>
      <c r="T29" s="32"/>
      <c r="U29" s="58" t="s">
        <v>45</v>
      </c>
      <c r="V29" s="58"/>
      <c r="W29" s="58"/>
      <c r="X29" s="58"/>
      <c r="Y29" s="58"/>
      <c r="Z29" s="58"/>
      <c r="AA29" s="32"/>
      <c r="AB29" s="32"/>
      <c r="AC29" s="32"/>
      <c r="AD29" s="32"/>
      <c r="AE29" s="32"/>
      <c r="AF29" s="32"/>
      <c r="AG29" s="59"/>
      <c r="AH29" s="598" t="e">
        <f>SUM(AH24,AH28)</f>
        <v>#DIV/0!</v>
      </c>
      <c r="AT29" s="2">
        <v>7</v>
      </c>
      <c r="AU29" s="54" t="e">
        <f>#REF!</f>
        <v>#REF!</v>
      </c>
    </row>
    <row r="30" spans="1:47" ht="15.75" customHeight="1">
      <c r="A30" s="549"/>
      <c r="B30" s="628"/>
      <c r="C30" s="628"/>
      <c r="D30" s="713"/>
      <c r="E30" s="713"/>
      <c r="F30" s="721"/>
      <c r="G30" s="721"/>
      <c r="H30" s="628"/>
      <c r="I30" s="628"/>
      <c r="J30" s="628"/>
      <c r="K30" s="628"/>
      <c r="L30" s="628"/>
      <c r="M30" s="628"/>
      <c r="N30" s="722"/>
      <c r="O30" s="722"/>
      <c r="P30" s="723"/>
      <c r="Q30" s="560"/>
      <c r="R30" s="45"/>
      <c r="S30" s="7"/>
      <c r="T30" s="514" t="s">
        <v>46</v>
      </c>
      <c r="U30" s="7"/>
      <c r="V30" s="7"/>
      <c r="W30" s="7"/>
      <c r="X30" s="7"/>
      <c r="Y30" s="7"/>
      <c r="Z30" s="7"/>
      <c r="AA30" s="60"/>
      <c r="AB30" s="60"/>
      <c r="AC30" s="7"/>
      <c r="AD30" s="7"/>
      <c r="AE30" s="7"/>
      <c r="AF30" s="7"/>
      <c r="AG30" s="61"/>
      <c r="AH30" s="579" t="s">
        <v>47</v>
      </c>
      <c r="AT30" s="2">
        <v>8</v>
      </c>
      <c r="AU30" s="54" t="e">
        <f>#REF!</f>
        <v>#REF!</v>
      </c>
    </row>
    <row r="31" spans="1:47" ht="15.75" customHeight="1" thickBot="1">
      <c r="A31" s="551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724">
        <f>SUM(N29:P30)</f>
        <v>0</v>
      </c>
      <c r="O31" s="724"/>
      <c r="P31" s="725"/>
      <c r="Q31" s="549"/>
      <c r="R31" s="29"/>
      <c r="S31" s="628"/>
      <c r="T31" s="628"/>
      <c r="U31" s="628" t="s">
        <v>48</v>
      </c>
      <c r="V31" s="628"/>
      <c r="W31" s="628"/>
      <c r="X31" s="628"/>
      <c r="Y31" s="628"/>
      <c r="Z31" s="628"/>
      <c r="AA31" s="628"/>
      <c r="AB31" s="628"/>
      <c r="AC31" s="628"/>
      <c r="AD31" s="628"/>
      <c r="AE31" s="628"/>
      <c r="AF31" s="628"/>
      <c r="AG31" s="62"/>
      <c r="AH31" s="662"/>
      <c r="AT31" s="2">
        <v>9</v>
      </c>
      <c r="AU31" s="54" t="e">
        <f>#REF!</f>
        <v>#REF!</v>
      </c>
    </row>
    <row r="32" spans="1:47" ht="15.75" customHeight="1" thickBot="1">
      <c r="A32" s="726">
        <v>2</v>
      </c>
      <c r="B32" s="727"/>
      <c r="C32" s="727"/>
      <c r="D32" s="727"/>
      <c r="E32" s="727"/>
      <c r="F32" s="727"/>
      <c r="G32" s="727"/>
      <c r="H32" s="727"/>
      <c r="I32" s="727"/>
      <c r="J32" s="727"/>
      <c r="K32" s="727"/>
      <c r="L32" s="727"/>
      <c r="M32" s="727"/>
      <c r="N32" s="727"/>
      <c r="O32" s="727"/>
      <c r="P32" s="728"/>
      <c r="Q32" s="549"/>
      <c r="R32" s="29"/>
      <c r="S32" s="628"/>
      <c r="T32" s="628"/>
      <c r="U32" s="628" t="s">
        <v>49</v>
      </c>
      <c r="V32" s="628"/>
      <c r="W32" s="628"/>
      <c r="X32" s="628"/>
      <c r="Y32" s="628"/>
      <c r="Z32" s="628"/>
      <c r="AA32" s="628"/>
      <c r="AB32" s="628"/>
      <c r="AC32" s="628"/>
      <c r="AD32" s="628"/>
      <c r="AE32" s="628"/>
      <c r="AF32" s="628"/>
      <c r="AG32" s="62"/>
      <c r="AH32" s="664"/>
      <c r="AT32" s="2">
        <v>10</v>
      </c>
      <c r="AU32" s="54" t="e">
        <f>#REF!</f>
        <v>#REF!</v>
      </c>
    </row>
    <row r="33" spans="1:47" ht="15.75" customHeight="1">
      <c r="A33" s="729" t="s">
        <v>50</v>
      </c>
      <c r="B33" s="730"/>
      <c r="C33" s="730"/>
      <c r="D33" s="730"/>
      <c r="E33" s="730"/>
      <c r="F33" s="730"/>
      <c r="G33" s="730"/>
      <c r="H33" s="730"/>
      <c r="I33" s="730"/>
      <c r="J33" s="730"/>
      <c r="K33" s="730"/>
      <c r="L33" s="730"/>
      <c r="M33" s="730"/>
      <c r="N33" s="730"/>
      <c r="O33" s="730"/>
      <c r="P33" s="731"/>
      <c r="Q33" s="549"/>
      <c r="R33" s="29"/>
      <c r="S33" s="628"/>
      <c r="T33" s="628"/>
      <c r="U33" s="63" t="s">
        <v>51</v>
      </c>
      <c r="V33" s="63"/>
      <c r="W33" s="63"/>
      <c r="X33" s="63"/>
      <c r="Y33" s="63"/>
      <c r="Z33" s="63"/>
      <c r="AA33" s="628"/>
      <c r="AB33" s="628"/>
      <c r="AC33" s="628"/>
      <c r="AD33" s="628"/>
      <c r="AE33" s="628"/>
      <c r="AF33" s="628"/>
      <c r="AG33" s="64"/>
      <c r="AH33" s="664"/>
      <c r="AT33" s="2">
        <v>11</v>
      </c>
      <c r="AU33" s="54" t="e">
        <f>#REF!</f>
        <v>#REF!</v>
      </c>
    </row>
    <row r="34" spans="1:47" ht="15.75" customHeight="1">
      <c r="A34" s="549"/>
      <c r="B34" s="628"/>
      <c r="C34" s="628" t="s">
        <v>52</v>
      </c>
      <c r="D34" s="628"/>
      <c r="E34" s="628"/>
      <c r="F34" s="628"/>
      <c r="G34" s="628"/>
      <c r="H34" s="628"/>
      <c r="I34" s="628"/>
      <c r="J34" s="65"/>
      <c r="K34" s="65"/>
      <c r="L34" s="65"/>
      <c r="M34" s="66">
        <f>IF($A$32=1,'Memoria de Calculo'!O80,'Memoria de Calculo'!O114)</f>
        <v>0.2</v>
      </c>
      <c r="N34" s="722">
        <f aca="true" t="shared" si="0" ref="N34:N41">(N$31*M34)</f>
        <v>0</v>
      </c>
      <c r="O34" s="722"/>
      <c r="P34" s="723"/>
      <c r="Q34" s="554"/>
      <c r="R34" s="40"/>
      <c r="S34" s="32"/>
      <c r="T34" s="32"/>
      <c r="U34" s="741" t="s">
        <v>14</v>
      </c>
      <c r="V34" s="741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598">
        <f>SUM(AH32:AH33)</f>
        <v>0</v>
      </c>
      <c r="AT34" s="2">
        <v>12</v>
      </c>
      <c r="AU34" s="54" t="e">
        <f>#REF!</f>
        <v>#REF!</v>
      </c>
    </row>
    <row r="35" spans="1:47" ht="15.75" customHeight="1">
      <c r="A35" s="549"/>
      <c r="B35" s="628"/>
      <c r="C35" s="628" t="s">
        <v>53</v>
      </c>
      <c r="D35" s="628"/>
      <c r="E35" s="628"/>
      <c r="F35" s="628"/>
      <c r="G35" s="628"/>
      <c r="H35" s="628"/>
      <c r="I35" s="628"/>
      <c r="J35" s="66"/>
      <c r="K35" s="66"/>
      <c r="L35" s="66"/>
      <c r="M35" s="66">
        <f>IF($A$32=1,'Memoria de Calculo'!O81,'Memoria de Calculo'!O115)</f>
        <v>0.015</v>
      </c>
      <c r="N35" s="722">
        <f>(N$31*M35)</f>
        <v>0</v>
      </c>
      <c r="O35" s="722"/>
      <c r="P35" s="723"/>
      <c r="Q35" s="560"/>
      <c r="R35" s="45"/>
      <c r="S35" s="7"/>
      <c r="T35" s="514" t="s">
        <v>54</v>
      </c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574"/>
      <c r="AT35" s="2">
        <v>13</v>
      </c>
      <c r="AU35" s="54" t="e">
        <f>#REF!</f>
        <v>#REF!</v>
      </c>
    </row>
    <row r="36" spans="1:47" ht="15.75" customHeight="1">
      <c r="A36" s="549"/>
      <c r="B36" s="628"/>
      <c r="C36" s="628" t="s">
        <v>55</v>
      </c>
      <c r="D36" s="628"/>
      <c r="E36" s="628"/>
      <c r="F36" s="628"/>
      <c r="G36" s="628"/>
      <c r="H36" s="628"/>
      <c r="I36" s="628"/>
      <c r="J36" s="66"/>
      <c r="K36" s="66"/>
      <c r="L36" s="66"/>
      <c r="M36" s="66">
        <f>IF($A$32=1,'Memoria de Calculo'!O82,'Memoria de Calculo'!O116)</f>
        <v>0.01</v>
      </c>
      <c r="N36" s="722">
        <f t="shared" si="0"/>
        <v>0</v>
      </c>
      <c r="O36" s="722"/>
      <c r="P36" s="723"/>
      <c r="Q36" s="549"/>
      <c r="R36" s="29"/>
      <c r="S36" s="628"/>
      <c r="T36" s="67"/>
      <c r="U36" s="628" t="s">
        <v>56</v>
      </c>
      <c r="V36" s="628"/>
      <c r="W36" s="628"/>
      <c r="X36" s="628"/>
      <c r="Y36" s="628"/>
      <c r="Z36" s="628"/>
      <c r="AA36" s="628"/>
      <c r="AB36" s="628"/>
      <c r="AC36" s="628"/>
      <c r="AD36" s="628"/>
      <c r="AE36" s="628"/>
      <c r="AF36" s="628"/>
      <c r="AG36" s="628"/>
      <c r="AH36" s="601" t="e">
        <f>SUM(AH14,AH18,AH29,AH34)</f>
        <v>#DIV/0!</v>
      </c>
      <c r="AI36" s="68"/>
      <c r="AJ36" s="68"/>
      <c r="AT36" s="2">
        <v>14</v>
      </c>
      <c r="AU36" s="54" t="e">
        <f>#REF!</f>
        <v>#REF!</v>
      </c>
    </row>
    <row r="37" spans="1:47" ht="18" customHeight="1">
      <c r="A37" s="549"/>
      <c r="B37" s="628"/>
      <c r="C37" s="628" t="s">
        <v>57</v>
      </c>
      <c r="D37" s="628"/>
      <c r="E37" s="628"/>
      <c r="F37" s="628"/>
      <c r="G37" s="628"/>
      <c r="H37" s="628"/>
      <c r="I37" s="628"/>
      <c r="J37" s="66"/>
      <c r="K37" s="66"/>
      <c r="L37" s="66"/>
      <c r="M37" s="66">
        <f>IF($A$32=1,'Memoria de Calculo'!O83,'Memoria de Calculo'!O117)</f>
        <v>0.002</v>
      </c>
      <c r="N37" s="722">
        <f t="shared" si="0"/>
        <v>0</v>
      </c>
      <c r="O37" s="722"/>
      <c r="P37" s="723"/>
      <c r="Q37" s="549"/>
      <c r="R37" s="628"/>
      <c r="S37" s="628"/>
      <c r="T37" s="67"/>
      <c r="U37" s="628" t="s">
        <v>307</v>
      </c>
      <c r="V37" s="628"/>
      <c r="W37" s="628"/>
      <c r="X37" s="628"/>
      <c r="Y37" s="628"/>
      <c r="Z37" s="628"/>
      <c r="AA37" s="628"/>
      <c r="AB37" s="628"/>
      <c r="AC37" s="628"/>
      <c r="AD37" s="628"/>
      <c r="AE37" s="628"/>
      <c r="AF37" s="628"/>
      <c r="AG37" s="628"/>
      <c r="AH37" s="580">
        <f>W6</f>
        <v>60</v>
      </c>
      <c r="AI37" s="69"/>
      <c r="AJ37" s="69"/>
      <c r="AT37" s="2">
        <v>15</v>
      </c>
      <c r="AU37" s="54" t="e">
        <f>#REF!</f>
        <v>#REF!</v>
      </c>
    </row>
    <row r="38" spans="1:47" ht="15.75" customHeight="1">
      <c r="A38" s="549"/>
      <c r="B38" s="628"/>
      <c r="C38" s="628" t="s">
        <v>58</v>
      </c>
      <c r="D38" s="628"/>
      <c r="E38" s="628"/>
      <c r="F38" s="628"/>
      <c r="G38" s="628"/>
      <c r="H38" s="628"/>
      <c r="I38" s="628"/>
      <c r="J38" s="66"/>
      <c r="K38" s="66"/>
      <c r="L38" s="66"/>
      <c r="M38" s="66">
        <f>IF($A$32=1,'Memoria de Calculo'!O84,'Memoria de Calculo'!O118)</f>
        <v>0.025</v>
      </c>
      <c r="N38" s="722">
        <f t="shared" si="0"/>
        <v>0</v>
      </c>
      <c r="O38" s="722"/>
      <c r="P38" s="723"/>
      <c r="Q38" s="549"/>
      <c r="R38" s="628"/>
      <c r="S38" s="628"/>
      <c r="T38" s="628"/>
      <c r="U38" s="628" t="s">
        <v>308</v>
      </c>
      <c r="V38" s="628"/>
      <c r="W38" s="628"/>
      <c r="X38" s="628"/>
      <c r="Y38" s="628"/>
      <c r="Z38" s="628"/>
      <c r="AA38" s="628"/>
      <c r="AB38" s="628"/>
      <c r="AC38" s="628"/>
      <c r="AD38" s="628"/>
      <c r="AE38" s="628"/>
      <c r="AF38" s="628"/>
      <c r="AG38" s="628"/>
      <c r="AH38" s="545">
        <v>22</v>
      </c>
      <c r="AI38" s="69"/>
      <c r="AJ38" s="69"/>
      <c r="AT38" s="2">
        <v>16</v>
      </c>
      <c r="AU38" s="54" t="e">
        <f>#REF!</f>
        <v>#REF!</v>
      </c>
    </row>
    <row r="39" spans="1:47" ht="15.75" customHeight="1">
      <c r="A39" s="549"/>
      <c r="B39" s="628"/>
      <c r="C39" s="628" t="s">
        <v>59</v>
      </c>
      <c r="D39" s="628"/>
      <c r="E39" s="628"/>
      <c r="F39" s="628"/>
      <c r="G39" s="628"/>
      <c r="H39" s="628"/>
      <c r="I39" s="628"/>
      <c r="J39" s="66"/>
      <c r="K39" s="66"/>
      <c r="L39" s="66"/>
      <c r="M39" s="66">
        <f>IF($A$32=1,'Memoria de Calculo'!O85,'Memoria de Calculo'!O119)</f>
        <v>0.08</v>
      </c>
      <c r="N39" s="722">
        <f t="shared" si="0"/>
        <v>0</v>
      </c>
      <c r="O39" s="722"/>
      <c r="P39" s="723"/>
      <c r="Q39" s="549"/>
      <c r="R39" s="628"/>
      <c r="S39" s="628"/>
      <c r="T39" s="628"/>
      <c r="U39" s="506" t="s">
        <v>309</v>
      </c>
      <c r="V39" s="628"/>
      <c r="W39" s="628"/>
      <c r="X39" s="628"/>
      <c r="Y39" s="628"/>
      <c r="Z39" s="628"/>
      <c r="AA39" s="628"/>
      <c r="AB39" s="628"/>
      <c r="AC39" s="628"/>
      <c r="AD39" s="628"/>
      <c r="AE39" s="628"/>
      <c r="AF39" s="628"/>
      <c r="AG39" s="628"/>
      <c r="AH39" s="581">
        <f>(AH38*AH37)</f>
        <v>1320</v>
      </c>
      <c r="AI39" s="69"/>
      <c r="AJ39" s="69"/>
      <c r="AT39" s="2">
        <v>17</v>
      </c>
      <c r="AU39" s="54" t="e">
        <f>#REF!</f>
        <v>#REF!</v>
      </c>
    </row>
    <row r="40" spans="1:47" ht="15.75" customHeight="1" thickBot="1">
      <c r="A40" s="549"/>
      <c r="B40" s="628"/>
      <c r="C40" s="628" t="s">
        <v>61</v>
      </c>
      <c r="D40" s="628"/>
      <c r="E40" s="628"/>
      <c r="F40" s="628"/>
      <c r="G40" s="628"/>
      <c r="H40" s="628"/>
      <c r="I40" s="628"/>
      <c r="J40" s="66"/>
      <c r="K40" s="66"/>
      <c r="L40" s="66"/>
      <c r="M40" s="66">
        <f>IF($A$32=1,'Memoria de Calculo'!O86,'Memoria de Calculo'!O120)</f>
        <v>0.03</v>
      </c>
      <c r="N40" s="722">
        <f t="shared" si="0"/>
        <v>0</v>
      </c>
      <c r="O40" s="722"/>
      <c r="P40" s="723"/>
      <c r="Q40" s="551"/>
      <c r="R40" s="50"/>
      <c r="S40" s="50"/>
      <c r="T40" s="50"/>
      <c r="U40" s="70" t="s">
        <v>60</v>
      </c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71"/>
      <c r="AH40" s="582" t="e">
        <f>(AH36*AH39)</f>
        <v>#DIV/0!</v>
      </c>
      <c r="AT40" s="2">
        <v>18</v>
      </c>
      <c r="AU40" s="54" t="e">
        <f>#REF!</f>
        <v>#REF!</v>
      </c>
    </row>
    <row r="41" spans="1:47" ht="15.75" customHeight="1" thickBot="1">
      <c r="A41" s="549"/>
      <c r="B41" s="628"/>
      <c r="C41" s="628" t="s">
        <v>63</v>
      </c>
      <c r="D41" s="628"/>
      <c r="E41" s="628"/>
      <c r="F41" s="628"/>
      <c r="G41" s="628"/>
      <c r="H41" s="628"/>
      <c r="I41" s="628"/>
      <c r="J41" s="66"/>
      <c r="K41" s="66"/>
      <c r="L41" s="66"/>
      <c r="M41" s="66">
        <f>IF($A$32=1,'Memoria de Calculo'!O87,'Memoria de Calculo'!O121)</f>
        <v>0.006</v>
      </c>
      <c r="N41" s="722">
        <f t="shared" si="0"/>
        <v>0</v>
      </c>
      <c r="O41" s="722"/>
      <c r="P41" s="723"/>
      <c r="Q41" s="583"/>
      <c r="R41" s="72"/>
      <c r="S41" s="39"/>
      <c r="T41" s="510" t="s">
        <v>62</v>
      </c>
      <c r="U41" s="510"/>
      <c r="V41" s="510"/>
      <c r="W41" s="510"/>
      <c r="X41" s="510"/>
      <c r="Y41" s="510"/>
      <c r="Z41" s="39"/>
      <c r="AA41" s="39"/>
      <c r="AB41" s="39"/>
      <c r="AC41" s="39"/>
      <c r="AD41" s="39"/>
      <c r="AE41" s="39"/>
      <c r="AF41" s="740" t="e">
        <f>AH40</f>
        <v>#DIV/0!</v>
      </c>
      <c r="AG41" s="740"/>
      <c r="AH41" s="584"/>
      <c r="AT41" s="2">
        <v>19</v>
      </c>
      <c r="AU41" s="54" t="e">
        <f>#REF!</f>
        <v>#REF!</v>
      </c>
    </row>
    <row r="42" spans="1:47" ht="15.75" customHeight="1" thickBot="1">
      <c r="A42" s="549"/>
      <c r="B42" s="628"/>
      <c r="C42" s="73" t="s">
        <v>65</v>
      </c>
      <c r="D42" s="73"/>
      <c r="E42" s="73"/>
      <c r="F42" s="73"/>
      <c r="G42" s="628"/>
      <c r="H42" s="628"/>
      <c r="I42" s="628"/>
      <c r="J42" s="737">
        <f>SUM(M34:M41)</f>
        <v>0.3680000000000001</v>
      </c>
      <c r="K42" s="737"/>
      <c r="L42" s="737"/>
      <c r="M42" s="737"/>
      <c r="N42" s="738">
        <f>SUM(N34:P41)</f>
        <v>0</v>
      </c>
      <c r="O42" s="738"/>
      <c r="P42" s="739"/>
      <c r="Q42" s="583"/>
      <c r="R42" s="72"/>
      <c r="S42" s="39"/>
      <c r="T42" s="510" t="s">
        <v>64</v>
      </c>
      <c r="U42" s="510"/>
      <c r="V42" s="510"/>
      <c r="W42" s="510"/>
      <c r="X42" s="510"/>
      <c r="Y42" s="510"/>
      <c r="Z42" s="39"/>
      <c r="AA42" s="39"/>
      <c r="AB42" s="39"/>
      <c r="AC42" s="39"/>
      <c r="AD42" s="39"/>
      <c r="AE42" s="39"/>
      <c r="AF42" s="740" t="e">
        <f>SUM(N93,AF41)</f>
        <v>#DIV/0!</v>
      </c>
      <c r="AG42" s="740"/>
      <c r="AH42" s="584"/>
      <c r="AT42" s="2">
        <v>20</v>
      </c>
      <c r="AU42" s="54" t="e">
        <f>#REF!</f>
        <v>#REF!</v>
      </c>
    </row>
    <row r="43" spans="1:47" ht="15.75" customHeight="1" thickBot="1">
      <c r="A43" s="546"/>
      <c r="B43" s="35"/>
      <c r="C43" s="35"/>
      <c r="D43" s="35"/>
      <c r="E43" s="77"/>
      <c r="F43" s="35"/>
      <c r="G43" s="35"/>
      <c r="H43" s="35"/>
      <c r="I43" s="35"/>
      <c r="J43" s="35"/>
      <c r="K43" s="78"/>
      <c r="L43" s="79"/>
      <c r="M43" s="79"/>
      <c r="N43" s="747"/>
      <c r="O43" s="747"/>
      <c r="P43" s="748"/>
      <c r="Q43" s="585"/>
      <c r="R43" s="75"/>
      <c r="S43" s="74"/>
      <c r="T43" s="514" t="s">
        <v>66</v>
      </c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6"/>
      <c r="AH43" s="586"/>
      <c r="AT43" s="2">
        <v>21</v>
      </c>
      <c r="AU43" s="54" t="e">
        <f>#REF!</f>
        <v>#REF!</v>
      </c>
    </row>
    <row r="44" spans="1:47" ht="15.75" customHeight="1">
      <c r="A44" s="729" t="s">
        <v>68</v>
      </c>
      <c r="B44" s="730"/>
      <c r="C44" s="730"/>
      <c r="D44" s="730"/>
      <c r="E44" s="730"/>
      <c r="F44" s="730"/>
      <c r="G44" s="730"/>
      <c r="H44" s="730"/>
      <c r="I44" s="730"/>
      <c r="J44" s="730"/>
      <c r="K44" s="730"/>
      <c r="L44" s="730"/>
      <c r="M44" s="730"/>
      <c r="N44" s="730"/>
      <c r="O44" s="730"/>
      <c r="P44" s="731"/>
      <c r="Q44" s="549"/>
      <c r="R44" s="29"/>
      <c r="S44" s="628"/>
      <c r="T44" s="628"/>
      <c r="U44" s="628" t="s">
        <v>67</v>
      </c>
      <c r="V44" s="628"/>
      <c r="W44" s="628"/>
      <c r="X44" s="628"/>
      <c r="Y44" s="628"/>
      <c r="Z44" s="628"/>
      <c r="AA44" s="628"/>
      <c r="AB44" s="628"/>
      <c r="AC44" s="628"/>
      <c r="AD44" s="628"/>
      <c r="AE44" s="628"/>
      <c r="AF44" s="628"/>
      <c r="AG44" s="749" t="e">
        <f>AF42</f>
        <v>#DIV/0!</v>
      </c>
      <c r="AH44" s="750"/>
      <c r="AT44" s="2">
        <v>22</v>
      </c>
      <c r="AU44" s="54" t="e">
        <f>#REF!</f>
        <v>#REF!</v>
      </c>
    </row>
    <row r="45" spans="1:47" ht="15.75" customHeight="1">
      <c r="A45" s="549"/>
      <c r="B45" s="628"/>
      <c r="C45" s="513" t="s">
        <v>70</v>
      </c>
      <c r="D45" s="513"/>
      <c r="E45" s="513"/>
      <c r="F45" s="513"/>
      <c r="G45" s="628"/>
      <c r="H45" s="628"/>
      <c r="I45" s="628"/>
      <c r="J45" s="742">
        <f>IF($A$32=1,'Memoria de Calculo'!O91,'Memoria de Calculo'!O125)</f>
        <v>0.11111111111111101</v>
      </c>
      <c r="K45" s="742"/>
      <c r="L45" s="742"/>
      <c r="M45" s="742"/>
      <c r="N45" s="722">
        <f aca="true" t="shared" si="1" ref="N45:N52">(N$31*J45)</f>
        <v>0</v>
      </c>
      <c r="O45" s="722"/>
      <c r="P45" s="723"/>
      <c r="Q45" s="549"/>
      <c r="R45" s="29"/>
      <c r="S45" s="628"/>
      <c r="T45" s="628"/>
      <c r="U45" s="628" t="s">
        <v>69</v>
      </c>
      <c r="V45" s="628"/>
      <c r="W45" s="628"/>
      <c r="X45" s="628"/>
      <c r="Y45" s="628"/>
      <c r="Z45" s="628"/>
      <c r="AA45" s="628"/>
      <c r="AB45" s="628"/>
      <c r="AC45" s="628"/>
      <c r="AD45" s="628"/>
      <c r="AE45" s="628"/>
      <c r="AF45" s="665"/>
      <c r="AG45" s="743" t="e">
        <f>(AG44*AF45)</f>
        <v>#DIV/0!</v>
      </c>
      <c r="AH45" s="744"/>
      <c r="AT45" s="2">
        <v>23</v>
      </c>
      <c r="AU45" s="54" t="e">
        <f>#REF!</f>
        <v>#REF!</v>
      </c>
    </row>
    <row r="46" spans="1:47" ht="15.75" customHeight="1">
      <c r="A46" s="549"/>
      <c r="B46" s="628"/>
      <c r="C46" s="513" t="s">
        <v>71</v>
      </c>
      <c r="D46" s="513"/>
      <c r="E46" s="513"/>
      <c r="F46" s="513"/>
      <c r="G46" s="628"/>
      <c r="H46" s="628"/>
      <c r="I46" s="628"/>
      <c r="J46" s="742">
        <f>IF($A$32=1,'Memoria de Calculo'!O92,'Memoria de Calculo'!O126)</f>
        <v>0.0194</v>
      </c>
      <c r="K46" s="742"/>
      <c r="L46" s="742"/>
      <c r="M46" s="742"/>
      <c r="N46" s="722">
        <f>(N$31*J46)</f>
        <v>0</v>
      </c>
      <c r="O46" s="722"/>
      <c r="P46" s="723"/>
      <c r="Q46" s="554"/>
      <c r="R46" s="40"/>
      <c r="S46" s="32"/>
      <c r="T46" s="32"/>
      <c r="U46" s="507" t="s">
        <v>14</v>
      </c>
      <c r="V46" s="32"/>
      <c r="W46" s="32"/>
      <c r="X46" s="32"/>
      <c r="Y46" s="32"/>
      <c r="Z46" s="32"/>
      <c r="AA46" s="32"/>
      <c r="AB46" s="32"/>
      <c r="AC46" s="32"/>
      <c r="AD46" s="32"/>
      <c r="AE46" s="81"/>
      <c r="AF46" s="82"/>
      <c r="AG46" s="745" t="e">
        <f>SUM(AG44:AH45)</f>
        <v>#DIV/0!</v>
      </c>
      <c r="AH46" s="746"/>
      <c r="AT46" s="2">
        <v>24</v>
      </c>
      <c r="AU46" s="54" t="e">
        <f>#REF!</f>
        <v>#REF!</v>
      </c>
    </row>
    <row r="47" spans="1:47" ht="15.75" customHeight="1">
      <c r="A47" s="549"/>
      <c r="B47" s="628"/>
      <c r="C47" s="513" t="s">
        <v>73</v>
      </c>
      <c r="D47" s="513"/>
      <c r="E47" s="513"/>
      <c r="F47" s="513"/>
      <c r="G47" s="628"/>
      <c r="H47" s="628"/>
      <c r="I47" s="628"/>
      <c r="J47" s="742">
        <f>IF($A$32=1,'Memoria de Calculo'!O93,'Memoria de Calculo'!O127)</f>
        <v>0.013900000000000001</v>
      </c>
      <c r="K47" s="742"/>
      <c r="L47" s="742"/>
      <c r="M47" s="742"/>
      <c r="N47" s="722">
        <f t="shared" si="1"/>
        <v>0</v>
      </c>
      <c r="O47" s="722"/>
      <c r="P47" s="723"/>
      <c r="Q47" s="560"/>
      <c r="R47" s="45"/>
      <c r="S47" s="7"/>
      <c r="T47" s="514" t="s">
        <v>72</v>
      </c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83"/>
      <c r="AH47" s="574"/>
      <c r="AT47" s="2">
        <v>25</v>
      </c>
      <c r="AU47" s="54" t="e">
        <f>#REF!</f>
        <v>#REF!</v>
      </c>
    </row>
    <row r="48" spans="1:47" ht="15.75" customHeight="1">
      <c r="A48" s="549"/>
      <c r="B48" s="628"/>
      <c r="C48" s="513" t="s">
        <v>75</v>
      </c>
      <c r="D48" s="513"/>
      <c r="E48" s="513"/>
      <c r="F48" s="513"/>
      <c r="G48" s="628"/>
      <c r="H48" s="628"/>
      <c r="I48" s="628"/>
      <c r="J48" s="742">
        <f>IF($A$32=1,'Memoria de Calculo'!O94,'Memoria de Calculo'!O128)</f>
        <v>0.0033</v>
      </c>
      <c r="K48" s="742"/>
      <c r="L48" s="742"/>
      <c r="M48" s="742"/>
      <c r="N48" s="722">
        <f t="shared" si="1"/>
        <v>0</v>
      </c>
      <c r="O48" s="722"/>
      <c r="P48" s="723"/>
      <c r="Q48" s="549"/>
      <c r="R48" s="29"/>
      <c r="S48" s="628"/>
      <c r="T48" s="628"/>
      <c r="U48" s="628" t="s">
        <v>74</v>
      </c>
      <c r="V48" s="628"/>
      <c r="W48" s="628"/>
      <c r="X48" s="628"/>
      <c r="Y48" s="628"/>
      <c r="Z48" s="628"/>
      <c r="AA48" s="628"/>
      <c r="AB48" s="628"/>
      <c r="AC48" s="628"/>
      <c r="AD48" s="628"/>
      <c r="AE48" s="628"/>
      <c r="AF48" s="628"/>
      <c r="AG48" s="751" t="e">
        <f>AG46</f>
        <v>#DIV/0!</v>
      </c>
      <c r="AH48" s="752"/>
      <c r="AT48" s="2">
        <v>26</v>
      </c>
      <c r="AU48" s="54" t="e">
        <f>#REF!</f>
        <v>#REF!</v>
      </c>
    </row>
    <row r="49" spans="1:47" ht="15" customHeight="1">
      <c r="A49" s="549"/>
      <c r="B49" s="628"/>
      <c r="C49" s="513" t="s">
        <v>77</v>
      </c>
      <c r="D49" s="513"/>
      <c r="E49" s="513"/>
      <c r="F49" s="513"/>
      <c r="G49" s="628"/>
      <c r="H49" s="628"/>
      <c r="I49" s="628"/>
      <c r="J49" s="742">
        <f>IF($A$32=1,'Memoria de Calculo'!O95,'Memoria de Calculo'!O129)</f>
        <v>0.0027</v>
      </c>
      <c r="K49" s="742"/>
      <c r="L49" s="742"/>
      <c r="M49" s="742"/>
      <c r="N49" s="722">
        <f t="shared" si="1"/>
        <v>0</v>
      </c>
      <c r="O49" s="722"/>
      <c r="P49" s="723"/>
      <c r="Q49" s="549"/>
      <c r="R49" s="29"/>
      <c r="S49" s="628"/>
      <c r="T49" s="628"/>
      <c r="U49" s="628" t="s">
        <v>76</v>
      </c>
      <c r="V49" s="628"/>
      <c r="W49" s="628"/>
      <c r="X49" s="628"/>
      <c r="Y49" s="628"/>
      <c r="Z49" s="628"/>
      <c r="AA49" s="628"/>
      <c r="AB49" s="628"/>
      <c r="AC49" s="628"/>
      <c r="AD49" s="628"/>
      <c r="AE49" s="628"/>
      <c r="AF49" s="665"/>
      <c r="AG49" s="743" t="e">
        <f>(AF49*AG48)</f>
        <v>#DIV/0!</v>
      </c>
      <c r="AH49" s="744"/>
      <c r="AT49" s="2">
        <v>27</v>
      </c>
      <c r="AU49" s="54" t="e">
        <f>#REF!</f>
        <v>#REF!</v>
      </c>
    </row>
    <row r="50" spans="1:47" ht="15.75" customHeight="1">
      <c r="A50" s="549"/>
      <c r="B50" s="628"/>
      <c r="C50" s="85" t="s">
        <v>78</v>
      </c>
      <c r="D50" s="85"/>
      <c r="E50" s="85"/>
      <c r="F50" s="85"/>
      <c r="G50" s="628"/>
      <c r="H50" s="628"/>
      <c r="I50" s="628"/>
      <c r="J50" s="742">
        <f>IF($A$32=1,'Memoria de Calculo'!O96,'Memoria de Calculo'!O130)</f>
        <v>0.0007</v>
      </c>
      <c r="K50" s="742"/>
      <c r="L50" s="742"/>
      <c r="M50" s="742"/>
      <c r="N50" s="722">
        <f t="shared" si="1"/>
        <v>0</v>
      </c>
      <c r="O50" s="722"/>
      <c r="P50" s="723"/>
      <c r="Q50" s="554"/>
      <c r="R50" s="40"/>
      <c r="S50" s="32"/>
      <c r="T50" s="32"/>
      <c r="U50" s="507" t="s">
        <v>14</v>
      </c>
      <c r="V50" s="507"/>
      <c r="W50" s="32"/>
      <c r="X50" s="32"/>
      <c r="Y50" s="32"/>
      <c r="Z50" s="32"/>
      <c r="AA50" s="32"/>
      <c r="AB50" s="32"/>
      <c r="AC50" s="32"/>
      <c r="AD50" s="32"/>
      <c r="AE50" s="32"/>
      <c r="AF50" s="84"/>
      <c r="AG50" s="745" t="e">
        <f>SUM(AG48:AH49)</f>
        <v>#DIV/0!</v>
      </c>
      <c r="AH50" s="746"/>
      <c r="AT50" s="2">
        <v>28</v>
      </c>
      <c r="AU50" s="54" t="e">
        <f>#REF!</f>
        <v>#REF!</v>
      </c>
    </row>
    <row r="51" spans="1:47" ht="15.75" customHeight="1">
      <c r="A51" s="549"/>
      <c r="B51" s="628"/>
      <c r="C51" s="513" t="s">
        <v>79</v>
      </c>
      <c r="D51" s="513"/>
      <c r="E51" s="513"/>
      <c r="F51" s="513"/>
      <c r="G51" s="628"/>
      <c r="H51" s="628"/>
      <c r="I51" s="628"/>
      <c r="J51" s="742">
        <f>IF($A$32=1,'Memoria de Calculo'!O97,'Memoria de Calculo'!O131)</f>
        <v>0.0002</v>
      </c>
      <c r="K51" s="742"/>
      <c r="L51" s="742"/>
      <c r="M51" s="742"/>
      <c r="N51" s="722">
        <f t="shared" si="1"/>
        <v>0</v>
      </c>
      <c r="O51" s="722"/>
      <c r="P51" s="723"/>
      <c r="Q51" s="554"/>
      <c r="R51" s="40"/>
      <c r="S51" s="32"/>
      <c r="T51" s="32"/>
      <c r="U51" s="507"/>
      <c r="V51" s="507"/>
      <c r="W51" s="32"/>
      <c r="X51" s="32"/>
      <c r="Y51" s="32"/>
      <c r="Z51" s="32"/>
      <c r="AA51" s="32"/>
      <c r="AB51" s="32"/>
      <c r="AC51" s="32"/>
      <c r="AD51" s="32"/>
      <c r="AE51" s="32"/>
      <c r="AF51" s="84"/>
      <c r="AG51" s="86"/>
      <c r="AH51" s="587"/>
      <c r="AT51" s="2">
        <v>29</v>
      </c>
      <c r="AU51" s="54" t="e">
        <f>#REF!</f>
        <v>#REF!</v>
      </c>
    </row>
    <row r="52" spans="1:47" ht="15.75" customHeight="1">
      <c r="A52" s="549"/>
      <c r="B52" s="628"/>
      <c r="C52" s="513" t="s">
        <v>81</v>
      </c>
      <c r="D52" s="513"/>
      <c r="E52" s="513"/>
      <c r="F52" s="513"/>
      <c r="G52" s="628"/>
      <c r="H52" s="628"/>
      <c r="I52" s="628"/>
      <c r="J52" s="742">
        <f>IF($A$32=1,'Memoria de Calculo'!O98,'Memoria de Calculo'!O132)</f>
        <v>0.0833333333333333</v>
      </c>
      <c r="K52" s="742"/>
      <c r="L52" s="742"/>
      <c r="M52" s="742"/>
      <c r="N52" s="722">
        <f t="shared" si="1"/>
        <v>0</v>
      </c>
      <c r="O52" s="722"/>
      <c r="P52" s="723"/>
      <c r="Q52" s="560"/>
      <c r="R52" s="45"/>
      <c r="S52" s="7"/>
      <c r="T52" s="514" t="s">
        <v>80</v>
      </c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87"/>
      <c r="AG52" s="88"/>
      <c r="AH52" s="588"/>
      <c r="AT52" s="2">
        <v>30</v>
      </c>
      <c r="AU52" s="54" t="e">
        <f>#REF!</f>
        <v>#REF!</v>
      </c>
    </row>
    <row r="53" spans="1:47" ht="15.75" customHeight="1">
      <c r="A53" s="549"/>
      <c r="B53" s="628"/>
      <c r="C53" s="73" t="s">
        <v>83</v>
      </c>
      <c r="D53" s="628"/>
      <c r="E53" s="628"/>
      <c r="F53" s="628"/>
      <c r="G53" s="628"/>
      <c r="H53" s="628"/>
      <c r="I53" s="628"/>
      <c r="J53" s="628"/>
      <c r="K53" s="628"/>
      <c r="L53" s="737">
        <f>SUM(J45:M52)</f>
        <v>0.23464444444444432</v>
      </c>
      <c r="M53" s="737"/>
      <c r="N53" s="738">
        <f>SUM(N45:P52)</f>
        <v>0</v>
      </c>
      <c r="O53" s="738"/>
      <c r="P53" s="739"/>
      <c r="Q53" s="549"/>
      <c r="R53" s="29"/>
      <c r="S53" s="628"/>
      <c r="T53" s="67"/>
      <c r="U53" s="628" t="s">
        <v>82</v>
      </c>
      <c r="V53" s="628"/>
      <c r="W53" s="628"/>
      <c r="X53" s="628"/>
      <c r="Y53" s="628"/>
      <c r="Z53" s="628"/>
      <c r="AA53" s="628"/>
      <c r="AB53" s="628"/>
      <c r="AC53" s="628"/>
      <c r="AD53" s="628"/>
      <c r="AE53" s="628"/>
      <c r="AF53" s="66"/>
      <c r="AG53" s="89"/>
      <c r="AH53" s="589" t="e">
        <f>AG50</f>
        <v>#DIV/0!</v>
      </c>
      <c r="AT53" s="2">
        <v>31</v>
      </c>
      <c r="AU53" s="54" t="e">
        <f>#REF!</f>
        <v>#REF!</v>
      </c>
    </row>
    <row r="54" spans="1:47" ht="15.75" customHeight="1" thickBot="1">
      <c r="A54" s="546"/>
      <c r="B54" s="35"/>
      <c r="C54" s="35"/>
      <c r="D54" s="35"/>
      <c r="E54" s="77"/>
      <c r="F54" s="35"/>
      <c r="G54" s="35"/>
      <c r="H54" s="35"/>
      <c r="I54" s="35"/>
      <c r="J54" s="35"/>
      <c r="K54" s="35"/>
      <c r="L54" s="79"/>
      <c r="M54" s="79"/>
      <c r="N54" s="90"/>
      <c r="O54" s="90"/>
      <c r="P54" s="552"/>
      <c r="Q54" s="549"/>
      <c r="R54" s="29"/>
      <c r="S54" s="628"/>
      <c r="T54" s="628"/>
      <c r="U54" s="628" t="s">
        <v>84</v>
      </c>
      <c r="V54" s="628"/>
      <c r="W54" s="628"/>
      <c r="X54" s="628"/>
      <c r="Y54" s="628"/>
      <c r="Z54" s="628"/>
      <c r="AA54" s="628"/>
      <c r="AB54" s="628"/>
      <c r="AC54" s="628"/>
      <c r="AD54" s="628"/>
      <c r="AE54" s="628"/>
      <c r="AF54" s="665"/>
      <c r="AG54" s="89"/>
      <c r="AH54" s="590" t="e">
        <f>(AH$53*AF54)</f>
        <v>#DIV/0!</v>
      </c>
      <c r="AT54" s="2">
        <v>32</v>
      </c>
      <c r="AU54" s="54" t="e">
        <f>#REF!</f>
        <v>#REF!</v>
      </c>
    </row>
    <row r="55" spans="1:47" ht="15.75" customHeight="1" thickBot="1">
      <c r="A55" s="705" t="s">
        <v>86</v>
      </c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7"/>
      <c r="Q55" s="549"/>
      <c r="R55" s="29"/>
      <c r="S55" s="628"/>
      <c r="T55" s="628"/>
      <c r="U55" s="628" t="s">
        <v>85</v>
      </c>
      <c r="V55" s="628"/>
      <c r="W55" s="628"/>
      <c r="X55" s="628"/>
      <c r="Y55" s="628"/>
      <c r="Z55" s="628"/>
      <c r="AA55" s="628"/>
      <c r="AB55" s="628"/>
      <c r="AC55" s="628"/>
      <c r="AD55" s="628"/>
      <c r="AE55" s="628"/>
      <c r="AF55" s="665"/>
      <c r="AG55" s="89"/>
      <c r="AH55" s="590" t="e">
        <f>(AH$53*AF55)</f>
        <v>#DIV/0!</v>
      </c>
      <c r="AT55" s="2">
        <v>33</v>
      </c>
      <c r="AU55" s="54" t="e">
        <f>#REF!</f>
        <v>#REF!</v>
      </c>
    </row>
    <row r="56" spans="1:47" ht="15.75" customHeight="1">
      <c r="A56" s="553"/>
      <c r="B56" s="25"/>
      <c r="C56" s="94" t="s">
        <v>88</v>
      </c>
      <c r="D56" s="94"/>
      <c r="E56" s="94"/>
      <c r="F56" s="94"/>
      <c r="G56" s="628"/>
      <c r="H56" s="628"/>
      <c r="I56" s="25"/>
      <c r="J56" s="25"/>
      <c r="K56" s="95"/>
      <c r="L56" s="96"/>
      <c r="M56" s="96">
        <f>'Memoria de Calculo'!O102</f>
        <v>0.004200000000000001</v>
      </c>
      <c r="N56" s="761">
        <f aca="true" t="shared" si="2" ref="N56:N62">(N$31*M56)</f>
        <v>0</v>
      </c>
      <c r="O56" s="761"/>
      <c r="P56" s="762"/>
      <c r="Q56" s="549"/>
      <c r="R56" s="29"/>
      <c r="S56" s="628"/>
      <c r="T56" s="628"/>
      <c r="U56" s="628" t="s">
        <v>87</v>
      </c>
      <c r="V56" s="628"/>
      <c r="W56" s="628"/>
      <c r="X56" s="628"/>
      <c r="Y56" s="628"/>
      <c r="Z56" s="628"/>
      <c r="AA56" s="628"/>
      <c r="AB56" s="628"/>
      <c r="AC56" s="628"/>
      <c r="AD56" s="628"/>
      <c r="AE56" s="91"/>
      <c r="AF56" s="666"/>
      <c r="AG56" s="93"/>
      <c r="AH56" s="590" t="e">
        <f>(AH$53*AF56)</f>
        <v>#DIV/0!</v>
      </c>
      <c r="AT56" s="2">
        <v>34</v>
      </c>
      <c r="AU56" s="54" t="e">
        <f>#REF!</f>
        <v>#REF!</v>
      </c>
    </row>
    <row r="57" spans="1:47" ht="15.75" customHeight="1">
      <c r="A57" s="549"/>
      <c r="B57" s="628"/>
      <c r="C57" s="513" t="s">
        <v>90</v>
      </c>
      <c r="D57" s="513"/>
      <c r="E57" s="513"/>
      <c r="F57" s="513"/>
      <c r="G57" s="628"/>
      <c r="H57" s="628"/>
      <c r="I57" s="628"/>
      <c r="J57" s="628"/>
      <c r="K57" s="97"/>
      <c r="L57" s="508"/>
      <c r="M57" s="508">
        <f>'Memoria de Calculo'!O103</f>
        <v>0.0016</v>
      </c>
      <c r="N57" s="753">
        <f t="shared" si="2"/>
        <v>0</v>
      </c>
      <c r="O57" s="753"/>
      <c r="P57" s="754"/>
      <c r="Q57" s="549"/>
      <c r="R57" s="29"/>
      <c r="S57" s="628"/>
      <c r="T57" s="628"/>
      <c r="U57" s="628" t="s">
        <v>89</v>
      </c>
      <c r="V57" s="628"/>
      <c r="W57" s="628"/>
      <c r="X57" s="628"/>
      <c r="Y57" s="628"/>
      <c r="Z57" s="628"/>
      <c r="AA57" s="628"/>
      <c r="AB57" s="628"/>
      <c r="AC57" s="628"/>
      <c r="AD57" s="628"/>
      <c r="AE57" s="91"/>
      <c r="AF57" s="666"/>
      <c r="AG57" s="93"/>
      <c r="AH57" s="590" t="e">
        <f>(AH$53*AF57)</f>
        <v>#DIV/0!</v>
      </c>
      <c r="AI57" s="102"/>
      <c r="AJ57" s="102"/>
      <c r="AT57" s="2">
        <v>35</v>
      </c>
      <c r="AU57" s="54" t="e">
        <f>#REF!</f>
        <v>#REF!</v>
      </c>
    </row>
    <row r="58" spans="1:47" ht="15.75" customHeight="1">
      <c r="A58" s="549"/>
      <c r="B58" s="628"/>
      <c r="C58" s="513" t="s">
        <v>92</v>
      </c>
      <c r="D58" s="513"/>
      <c r="E58" s="513"/>
      <c r="F58" s="513"/>
      <c r="G58" s="628"/>
      <c r="H58" s="628"/>
      <c r="I58" s="628"/>
      <c r="J58" s="628"/>
      <c r="K58" s="97"/>
      <c r="L58" s="508"/>
      <c r="M58" s="508">
        <f>'Memoria de Calculo'!O104</f>
        <v>0.00030000000000000003</v>
      </c>
      <c r="N58" s="753">
        <f t="shared" si="2"/>
        <v>0</v>
      </c>
      <c r="O58" s="753"/>
      <c r="P58" s="754"/>
      <c r="Q58" s="554"/>
      <c r="R58" s="40"/>
      <c r="S58" s="32"/>
      <c r="T58" s="32"/>
      <c r="U58" s="507" t="s">
        <v>91</v>
      </c>
      <c r="V58" s="507"/>
      <c r="W58" s="507"/>
      <c r="X58" s="32"/>
      <c r="Y58" s="32"/>
      <c r="Z58" s="32"/>
      <c r="AA58" s="32"/>
      <c r="AB58" s="32"/>
      <c r="AC58" s="32"/>
      <c r="AD58" s="98"/>
      <c r="AE58" s="99"/>
      <c r="AF58" s="100">
        <f>SUM(AF54:AF57)</f>
        <v>0</v>
      </c>
      <c r="AG58" s="101"/>
      <c r="AH58" s="591" t="e">
        <f>SUM(AH54:AH57)</f>
        <v>#DIV/0!</v>
      </c>
      <c r="AT58" s="2">
        <v>36</v>
      </c>
      <c r="AU58" s="54" t="e">
        <f>#REF!</f>
        <v>#REF!</v>
      </c>
    </row>
    <row r="59" spans="1:47" ht="15.75" customHeight="1" thickBot="1">
      <c r="A59" s="549"/>
      <c r="B59" s="628"/>
      <c r="C59" s="513" t="s">
        <v>93</v>
      </c>
      <c r="D59" s="513"/>
      <c r="E59" s="513"/>
      <c r="F59" s="513"/>
      <c r="G59" s="628"/>
      <c r="H59" s="628"/>
      <c r="I59" s="628"/>
      <c r="J59" s="628"/>
      <c r="K59" s="97"/>
      <c r="L59" s="508"/>
      <c r="M59" s="508">
        <f>'Memoria de Calculo'!O105</f>
        <v>0.032</v>
      </c>
      <c r="N59" s="753">
        <f t="shared" si="2"/>
        <v>0</v>
      </c>
      <c r="O59" s="753"/>
      <c r="P59" s="754"/>
      <c r="Q59" s="554"/>
      <c r="R59" s="40"/>
      <c r="S59" s="32"/>
      <c r="T59" s="32"/>
      <c r="U59" s="32"/>
      <c r="V59" s="507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592"/>
      <c r="AT59" s="2">
        <v>37</v>
      </c>
      <c r="AU59" s="54" t="e">
        <f>#REF!</f>
        <v>#REF!</v>
      </c>
    </row>
    <row r="60" spans="1:47" ht="15.75" customHeight="1" thickBot="1">
      <c r="A60" s="549"/>
      <c r="B60" s="628"/>
      <c r="C60" s="513" t="s">
        <v>94</v>
      </c>
      <c r="D60" s="513"/>
      <c r="E60" s="513"/>
      <c r="F60" s="513"/>
      <c r="G60" s="628"/>
      <c r="H60" s="628"/>
      <c r="I60" s="628"/>
      <c r="J60" s="628"/>
      <c r="K60" s="97"/>
      <c r="L60" s="508"/>
      <c r="M60" s="508">
        <f>'Memoria de Calculo'!O106</f>
        <v>0.0004</v>
      </c>
      <c r="N60" s="753">
        <f t="shared" si="2"/>
        <v>0</v>
      </c>
      <c r="O60" s="753"/>
      <c r="P60" s="754"/>
      <c r="Q60" s="526"/>
      <c r="R60" s="103"/>
      <c r="S60" s="4"/>
      <c r="T60" s="104" t="s">
        <v>313</v>
      </c>
      <c r="U60" s="104"/>
      <c r="V60" s="104"/>
      <c r="W60" s="104"/>
      <c r="X60" s="104"/>
      <c r="Y60" s="104"/>
      <c r="Z60" s="104"/>
      <c r="AA60" s="104"/>
      <c r="AB60" s="104"/>
      <c r="AC60" s="4"/>
      <c r="AD60" s="4"/>
      <c r="AE60" s="4"/>
      <c r="AF60" s="4"/>
      <c r="AG60" s="105"/>
      <c r="AH60" s="593" t="e">
        <f>SUM(AH53,AH58)</f>
        <v>#DIV/0!</v>
      </c>
      <c r="AT60" s="2">
        <v>38</v>
      </c>
      <c r="AU60" s="54" t="e">
        <f>#REF!</f>
        <v>#REF!</v>
      </c>
    </row>
    <row r="61" spans="1:47" ht="15.75" customHeight="1" thickBot="1">
      <c r="A61" s="549"/>
      <c r="B61" s="628"/>
      <c r="C61" s="513" t="s">
        <v>96</v>
      </c>
      <c r="D61" s="513"/>
      <c r="E61" s="513"/>
      <c r="F61" s="513"/>
      <c r="G61" s="628"/>
      <c r="H61" s="628"/>
      <c r="I61" s="628"/>
      <c r="J61" s="628"/>
      <c r="K61" s="97"/>
      <c r="L61" s="508"/>
      <c r="M61" s="508">
        <f>'Memoria de Calculo'!O107</f>
        <v>0.0002</v>
      </c>
      <c r="N61" s="753">
        <f t="shared" si="2"/>
        <v>0</v>
      </c>
      <c r="O61" s="753"/>
      <c r="P61" s="754"/>
      <c r="Q61" s="594"/>
      <c r="R61" s="564"/>
      <c r="S61" s="755" t="s">
        <v>95</v>
      </c>
      <c r="T61" s="755"/>
      <c r="U61" s="755"/>
      <c r="V61" s="755"/>
      <c r="W61" s="755"/>
      <c r="X61" s="755"/>
      <c r="Y61" s="563"/>
      <c r="Z61" s="563"/>
      <c r="AA61" s="564"/>
      <c r="AB61" s="564"/>
      <c r="AC61" s="564"/>
      <c r="AD61" s="564"/>
      <c r="AE61" s="564"/>
      <c r="AF61" s="564"/>
      <c r="AG61" s="564"/>
      <c r="AH61" s="595" t="e">
        <f>(AH60/AH39)</f>
        <v>#DIV/0!</v>
      </c>
      <c r="AT61" s="2">
        <v>39</v>
      </c>
      <c r="AU61" s="54" t="e">
        <f>#REF!</f>
        <v>#REF!</v>
      </c>
    </row>
    <row r="62" spans="1:47" ht="15.75" customHeight="1">
      <c r="A62" s="549"/>
      <c r="B62" s="628"/>
      <c r="C62" s="513" t="s">
        <v>97</v>
      </c>
      <c r="D62" s="513"/>
      <c r="E62" s="513"/>
      <c r="F62" s="513"/>
      <c r="G62" s="628"/>
      <c r="H62" s="628"/>
      <c r="I62" s="628"/>
      <c r="J62" s="628"/>
      <c r="K62" s="628"/>
      <c r="L62" s="508"/>
      <c r="M62" s="508">
        <f>IF(A32=2,'Memoria de Calculo'!O142,0)</f>
        <v>0.0887</v>
      </c>
      <c r="N62" s="753">
        <f t="shared" si="2"/>
        <v>0</v>
      </c>
      <c r="O62" s="753"/>
      <c r="P62" s="754"/>
      <c r="Q62" s="628"/>
      <c r="R62" s="628"/>
      <c r="S62" s="628"/>
      <c r="T62" s="628"/>
      <c r="U62" s="628"/>
      <c r="V62" s="628"/>
      <c r="W62" s="628"/>
      <c r="X62" s="628"/>
      <c r="Y62" s="628"/>
      <c r="Z62" s="628"/>
      <c r="AA62" s="628"/>
      <c r="AB62" s="628"/>
      <c r="AC62" s="628"/>
      <c r="AD62" s="628"/>
      <c r="AE62" s="628"/>
      <c r="AF62" s="628"/>
      <c r="AG62" s="628"/>
      <c r="AH62" s="628"/>
      <c r="AU62" s="54"/>
    </row>
    <row r="63" spans="1:47" ht="15.75" customHeight="1">
      <c r="A63" s="549"/>
      <c r="B63" s="628"/>
      <c r="C63" s="73" t="s">
        <v>98</v>
      </c>
      <c r="D63" s="628"/>
      <c r="E63" s="628"/>
      <c r="F63" s="628"/>
      <c r="G63" s="628"/>
      <c r="H63" s="628"/>
      <c r="I63" s="628"/>
      <c r="J63" s="628"/>
      <c r="K63" s="628"/>
      <c r="L63" s="737">
        <f>SUM(M56:M62)</f>
        <v>0.1274</v>
      </c>
      <c r="M63" s="737"/>
      <c r="N63" s="756">
        <f>SUM(N56:P62)</f>
        <v>0</v>
      </c>
      <c r="O63" s="756"/>
      <c r="P63" s="757"/>
      <c r="Q63" s="628"/>
      <c r="R63" s="628"/>
      <c r="S63" s="628"/>
      <c r="T63" s="628"/>
      <c r="U63" s="628"/>
      <c r="V63" s="628"/>
      <c r="W63" s="628"/>
      <c r="X63" s="628"/>
      <c r="Y63" s="628"/>
      <c r="Z63" s="628"/>
      <c r="AA63" s="628"/>
      <c r="AB63" s="628"/>
      <c r="AC63" s="628"/>
      <c r="AD63" s="628"/>
      <c r="AE63" s="628"/>
      <c r="AF63" s="628"/>
      <c r="AG63" s="628"/>
      <c r="AH63" s="628"/>
      <c r="AU63" s="54"/>
    </row>
    <row r="64" spans="1:47" ht="15.75" customHeight="1">
      <c r="A64" s="554"/>
      <c r="B64" s="32"/>
      <c r="C64" s="107" t="s">
        <v>99</v>
      </c>
      <c r="D64" s="32"/>
      <c r="E64" s="32"/>
      <c r="F64" s="32"/>
      <c r="G64" s="32"/>
      <c r="H64" s="32"/>
      <c r="I64" s="32"/>
      <c r="J64" s="32"/>
      <c r="K64" s="32"/>
      <c r="L64" s="758">
        <f>SUM(J42,L53,L63)</f>
        <v>0.7300444444444445</v>
      </c>
      <c r="M64" s="758"/>
      <c r="N64" s="759">
        <f>SUM(N42,N53,N63)</f>
        <v>0</v>
      </c>
      <c r="O64" s="759"/>
      <c r="P64" s="760"/>
      <c r="Q64" s="628"/>
      <c r="R64" s="628"/>
      <c r="S64" s="106"/>
      <c r="T64" s="628"/>
      <c r="U64" s="628"/>
      <c r="V64" s="628"/>
      <c r="W64" s="628"/>
      <c r="X64" s="628"/>
      <c r="Y64" s="628"/>
      <c r="Z64" s="628"/>
      <c r="AA64" s="628"/>
      <c r="AB64" s="628"/>
      <c r="AC64" s="628"/>
      <c r="AD64" s="628"/>
      <c r="AE64" s="628"/>
      <c r="AF64" s="628"/>
      <c r="AG64" s="628"/>
      <c r="AH64" s="628"/>
      <c r="AU64" s="54"/>
    </row>
    <row r="65" spans="1:47" ht="15.75" customHeight="1">
      <c r="A65" s="556" t="s">
        <v>100</v>
      </c>
      <c r="B65" s="7"/>
      <c r="C65" s="110"/>
      <c r="D65" s="7"/>
      <c r="E65" s="7"/>
      <c r="F65" s="7"/>
      <c r="G65" s="111"/>
      <c r="H65" s="111"/>
      <c r="I65" s="7"/>
      <c r="J65" s="7"/>
      <c r="K65" s="7"/>
      <c r="L65" s="112"/>
      <c r="M65" s="112"/>
      <c r="N65" s="763"/>
      <c r="O65" s="763"/>
      <c r="P65" s="764"/>
      <c r="Q65" s="628"/>
      <c r="R65" s="628"/>
      <c r="S65" s="63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U65" s="54"/>
    </row>
    <row r="66" spans="1:47" ht="15.75" customHeight="1">
      <c r="A66" s="557" t="s">
        <v>101</v>
      </c>
      <c r="B66" s="506"/>
      <c r="C66" s="73"/>
      <c r="D66" s="506"/>
      <c r="E66" s="506"/>
      <c r="F66" s="628"/>
      <c r="G66" s="113"/>
      <c r="H66" s="114" t="s">
        <v>41</v>
      </c>
      <c r="I66" s="628"/>
      <c r="J66" s="628"/>
      <c r="K66" s="628"/>
      <c r="L66" s="509"/>
      <c r="M66" s="509"/>
      <c r="N66" s="765" t="s">
        <v>43</v>
      </c>
      <c r="O66" s="765"/>
      <c r="P66" s="766"/>
      <c r="Q66" s="628"/>
      <c r="R66" s="628"/>
      <c r="S66" s="63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T66" s="23"/>
      <c r="AU66" s="54"/>
    </row>
    <row r="67" spans="1:47" ht="15.75" customHeight="1">
      <c r="A67" s="549"/>
      <c r="B67" s="767"/>
      <c r="C67" s="767"/>
      <c r="D67" s="628"/>
      <c r="E67" s="628"/>
      <c r="F67" s="628"/>
      <c r="G67" s="113"/>
      <c r="H67" s="115">
        <v>30</v>
      </c>
      <c r="I67" s="628"/>
      <c r="J67" s="628"/>
      <c r="K67" s="628"/>
      <c r="L67" s="509"/>
      <c r="M67" s="509"/>
      <c r="N67" s="768">
        <f>(H67*B67)</f>
        <v>0</v>
      </c>
      <c r="O67" s="768"/>
      <c r="P67" s="769"/>
      <c r="Q67" s="628"/>
      <c r="R67" s="628"/>
      <c r="S67" s="63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T67" s="23"/>
      <c r="AU67" s="116"/>
    </row>
    <row r="68" spans="1:47" ht="15.75" customHeight="1">
      <c r="A68" s="558" t="s">
        <v>102</v>
      </c>
      <c r="B68" s="512"/>
      <c r="C68" s="512"/>
      <c r="D68" s="628"/>
      <c r="E68" s="628"/>
      <c r="F68" s="628"/>
      <c r="G68" s="113"/>
      <c r="H68" s="117"/>
      <c r="I68" s="628"/>
      <c r="J68" s="628"/>
      <c r="K68" s="628"/>
      <c r="L68" s="509"/>
      <c r="M68" s="509"/>
      <c r="N68" s="768">
        <f>(H68*N67)</f>
        <v>0</v>
      </c>
      <c r="O68" s="768"/>
      <c r="P68" s="769"/>
      <c r="Q68" s="628"/>
      <c r="R68" s="628"/>
      <c r="S68" s="63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T68" s="23"/>
      <c r="AU68" s="116"/>
    </row>
    <row r="69" spans="1:47" ht="15.75" customHeight="1">
      <c r="A69" s="554"/>
      <c r="B69" s="118"/>
      <c r="C69" s="107" t="s">
        <v>103</v>
      </c>
      <c r="D69" s="32"/>
      <c r="E69" s="32"/>
      <c r="F69" s="32"/>
      <c r="G69" s="119"/>
      <c r="H69" s="120"/>
      <c r="I69" s="32"/>
      <c r="J69" s="32"/>
      <c r="K69" s="32"/>
      <c r="L69" s="511"/>
      <c r="M69" s="511"/>
      <c r="N69" s="759">
        <f>(N67-N68)</f>
        <v>0</v>
      </c>
      <c r="O69" s="759"/>
      <c r="P69" s="760"/>
      <c r="Q69" s="628"/>
      <c r="R69" s="628"/>
      <c r="S69" s="63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T69" s="23"/>
      <c r="AU69" s="23"/>
    </row>
    <row r="70" spans="1:34" ht="15.75" customHeight="1">
      <c r="A70" s="556" t="s">
        <v>104</v>
      </c>
      <c r="B70" s="7"/>
      <c r="C70" s="110"/>
      <c r="D70" s="7"/>
      <c r="E70" s="7"/>
      <c r="F70" s="7"/>
      <c r="G70" s="111"/>
      <c r="H70" s="111"/>
      <c r="I70" s="7"/>
      <c r="J70" s="7"/>
      <c r="K70" s="7"/>
      <c r="L70" s="112"/>
      <c r="M70" s="112"/>
      <c r="N70" s="763"/>
      <c r="O70" s="763"/>
      <c r="P70" s="764"/>
      <c r="Q70" s="628"/>
      <c r="R70" s="628"/>
      <c r="S70" s="63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</row>
    <row r="71" spans="1:34" ht="15.75" customHeight="1">
      <c r="A71" s="557" t="s">
        <v>105</v>
      </c>
      <c r="B71" s="506"/>
      <c r="C71" s="73"/>
      <c r="D71" s="506"/>
      <c r="E71" s="506"/>
      <c r="F71" s="628"/>
      <c r="G71" s="113"/>
      <c r="H71" s="114" t="s">
        <v>41</v>
      </c>
      <c r="I71" s="628"/>
      <c r="J71" s="628"/>
      <c r="K71" s="628"/>
      <c r="L71" s="509"/>
      <c r="M71" s="509"/>
      <c r="N71" s="765" t="s">
        <v>43</v>
      </c>
      <c r="O71" s="765"/>
      <c r="P71" s="766"/>
      <c r="Q71" s="628"/>
      <c r="R71" s="628"/>
      <c r="S71" s="63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</row>
    <row r="72" spans="1:34" ht="15.75" customHeight="1">
      <c r="A72" s="549"/>
      <c r="B72" s="767"/>
      <c r="C72" s="767"/>
      <c r="D72" s="628"/>
      <c r="E72" s="628"/>
      <c r="F72" s="628"/>
      <c r="G72" s="113"/>
      <c r="H72" s="115">
        <v>60</v>
      </c>
      <c r="I72" s="628"/>
      <c r="J72" s="628"/>
      <c r="K72" s="628"/>
      <c r="L72" s="509"/>
      <c r="M72" s="509"/>
      <c r="N72" s="768">
        <f>(H72*B72)</f>
        <v>0</v>
      </c>
      <c r="O72" s="768"/>
      <c r="P72" s="769"/>
      <c r="Q72" s="628"/>
      <c r="R72" s="628"/>
      <c r="S72" s="63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</row>
    <row r="73" spans="1:34" ht="15.75" customHeight="1">
      <c r="A73" s="558" t="s">
        <v>106</v>
      </c>
      <c r="B73" s="628"/>
      <c r="C73" s="628"/>
      <c r="D73" s="628"/>
      <c r="E73" s="628"/>
      <c r="F73" s="628"/>
      <c r="G73" s="113"/>
      <c r="H73" s="121"/>
      <c r="I73" s="628"/>
      <c r="J73" s="628"/>
      <c r="K73" s="628"/>
      <c r="L73" s="509"/>
      <c r="M73" s="509"/>
      <c r="N73" s="768">
        <f>(H73*N31)</f>
        <v>0</v>
      </c>
      <c r="O73" s="768"/>
      <c r="P73" s="769"/>
      <c r="Q73" s="628"/>
      <c r="R73" s="628"/>
      <c r="S73" s="62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</row>
    <row r="74" spans="1:34" ht="15.75" customHeight="1">
      <c r="A74" s="554"/>
      <c r="B74" s="32"/>
      <c r="C74" s="107" t="s">
        <v>107</v>
      </c>
      <c r="D74" s="32"/>
      <c r="E74" s="32"/>
      <c r="F74" s="32"/>
      <c r="G74" s="119"/>
      <c r="H74" s="122"/>
      <c r="I74" s="32"/>
      <c r="J74" s="32"/>
      <c r="K74" s="32"/>
      <c r="L74" s="511"/>
      <c r="M74" s="511"/>
      <c r="N74" s="759">
        <f>(N72-N73)</f>
        <v>0</v>
      </c>
      <c r="O74" s="759"/>
      <c r="P74" s="760"/>
      <c r="Q74" s="628"/>
      <c r="R74" s="628"/>
      <c r="S74" s="62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</row>
    <row r="75" spans="1:34" ht="15.75" customHeight="1">
      <c r="A75" s="556" t="s">
        <v>108</v>
      </c>
      <c r="B75" s="7"/>
      <c r="C75" s="110"/>
      <c r="D75" s="7"/>
      <c r="E75" s="7"/>
      <c r="F75" s="7"/>
      <c r="G75" s="111"/>
      <c r="H75" s="111"/>
      <c r="I75" s="7"/>
      <c r="J75" s="7"/>
      <c r="K75" s="7"/>
      <c r="L75" s="112"/>
      <c r="M75" s="112"/>
      <c r="N75" s="763"/>
      <c r="O75" s="763"/>
      <c r="P75" s="764"/>
      <c r="Q75" s="628"/>
      <c r="R75" s="628"/>
      <c r="S75" s="628"/>
      <c r="T75" s="628"/>
      <c r="U75" s="628"/>
      <c r="V75" s="62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</row>
    <row r="76" spans="1:34" ht="15.75" customHeight="1">
      <c r="A76" s="549"/>
      <c r="B76" s="628"/>
      <c r="C76" s="73"/>
      <c r="D76" s="628"/>
      <c r="E76" s="628"/>
      <c r="F76" s="628"/>
      <c r="G76" s="113"/>
      <c r="H76" s="123"/>
      <c r="I76" s="628"/>
      <c r="J76" s="628"/>
      <c r="K76" s="628"/>
      <c r="L76" s="509"/>
      <c r="M76" s="509"/>
      <c r="N76" s="109"/>
      <c r="O76" s="109"/>
      <c r="P76" s="555"/>
      <c r="Q76" s="628"/>
      <c r="R76" s="628"/>
      <c r="S76" s="48"/>
      <c r="T76" s="628"/>
      <c r="U76" s="628"/>
      <c r="V76" s="62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</row>
    <row r="77" spans="1:34" ht="15.75" customHeight="1">
      <c r="A77" s="549"/>
      <c r="B77" s="628"/>
      <c r="C77" s="513" t="s">
        <v>109</v>
      </c>
      <c r="D77" s="628"/>
      <c r="E77" s="628"/>
      <c r="F77" s="628"/>
      <c r="G77" s="113"/>
      <c r="H77" s="123"/>
      <c r="I77" s="628"/>
      <c r="J77" s="628"/>
      <c r="K77" s="628"/>
      <c r="L77" s="509"/>
      <c r="M77" s="509"/>
      <c r="N77" s="772"/>
      <c r="O77" s="772"/>
      <c r="P77" s="773"/>
      <c r="Q77" s="628"/>
      <c r="R77" s="628"/>
      <c r="S77" s="48"/>
      <c r="T77" s="628"/>
      <c r="U77" s="628"/>
      <c r="V77" s="62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</row>
    <row r="78" spans="1:34" ht="15.75" customHeight="1" thickBot="1">
      <c r="A78" s="546"/>
      <c r="B78" s="35"/>
      <c r="C78" s="35"/>
      <c r="D78" s="35"/>
      <c r="E78" s="77"/>
      <c r="F78" s="35"/>
      <c r="G78" s="35"/>
      <c r="H78" s="35"/>
      <c r="I78" s="35"/>
      <c r="J78" s="35"/>
      <c r="K78" s="35"/>
      <c r="L78" s="79"/>
      <c r="M78" s="79"/>
      <c r="N78" s="125"/>
      <c r="O78" s="125"/>
      <c r="P78" s="559"/>
      <c r="Q78" s="628"/>
      <c r="R78" s="628"/>
      <c r="S78" s="48"/>
      <c r="T78" s="628"/>
      <c r="U78" s="628"/>
      <c r="V78" s="62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</row>
    <row r="79" spans="1:34" ht="15.75" customHeight="1" thickBot="1">
      <c r="A79" s="774" t="s">
        <v>110</v>
      </c>
      <c r="B79" s="775"/>
      <c r="C79" s="775"/>
      <c r="D79" s="775"/>
      <c r="E79" s="775"/>
      <c r="F79" s="775"/>
      <c r="G79" s="775"/>
      <c r="H79" s="775"/>
      <c r="I79" s="775"/>
      <c r="J79" s="775"/>
      <c r="K79" s="775"/>
      <c r="L79" s="775"/>
      <c r="M79" s="775"/>
      <c r="N79" s="776"/>
      <c r="O79" s="776"/>
      <c r="P79" s="777"/>
      <c r="Q79" s="628"/>
      <c r="R79" s="628"/>
      <c r="S79" s="124"/>
      <c r="T79" s="628"/>
      <c r="U79" s="628"/>
      <c r="V79" s="62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</row>
    <row r="80" spans="1:34" ht="15.75" customHeight="1">
      <c r="A80" s="549"/>
      <c r="B80" s="628"/>
      <c r="C80" s="770" t="s">
        <v>111</v>
      </c>
      <c r="D80" s="770"/>
      <c r="E80" s="770"/>
      <c r="F80" s="770"/>
      <c r="G80" s="770"/>
      <c r="H80" s="770"/>
      <c r="I80" s="628"/>
      <c r="J80" s="628"/>
      <c r="K80" s="97"/>
      <c r="L80" s="97"/>
      <c r="M80" s="97"/>
      <c r="N80" s="771"/>
      <c r="O80" s="771"/>
      <c r="P80" s="771"/>
      <c r="Q80" s="628"/>
      <c r="R80" s="628"/>
      <c r="S80" s="628"/>
      <c r="T80" s="628"/>
      <c r="U80" s="628"/>
      <c r="V80" s="62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</row>
    <row r="81" spans="1:34" ht="15.75" customHeight="1">
      <c r="A81" s="549"/>
      <c r="B81" s="628"/>
      <c r="C81" s="770" t="s">
        <v>112</v>
      </c>
      <c r="D81" s="770"/>
      <c r="E81" s="770"/>
      <c r="F81" s="770"/>
      <c r="G81" s="770"/>
      <c r="H81" s="770"/>
      <c r="I81" s="628"/>
      <c r="J81" s="628"/>
      <c r="K81" s="126"/>
      <c r="L81" s="126"/>
      <c r="M81" s="126"/>
      <c r="N81" s="771"/>
      <c r="O81" s="771"/>
      <c r="P81" s="771"/>
      <c r="Q81" s="628"/>
      <c r="R81" s="628"/>
      <c r="S81" s="628"/>
      <c r="T81" s="628"/>
      <c r="U81" s="628"/>
      <c r="V81" s="62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</row>
    <row r="82" spans="1:34" ht="15.75" customHeight="1">
      <c r="A82" s="549"/>
      <c r="B82" s="628"/>
      <c r="C82" s="770" t="s">
        <v>113</v>
      </c>
      <c r="D82" s="770"/>
      <c r="E82" s="770"/>
      <c r="F82" s="770"/>
      <c r="G82" s="770"/>
      <c r="H82" s="770"/>
      <c r="I82" s="628"/>
      <c r="J82" s="628"/>
      <c r="K82" s="127"/>
      <c r="L82" s="127"/>
      <c r="M82" s="127"/>
      <c r="N82" s="771"/>
      <c r="O82" s="771"/>
      <c r="P82" s="771"/>
      <c r="Q82" s="628"/>
      <c r="R82" s="628"/>
      <c r="S82" s="62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</row>
    <row r="83" spans="1:34" ht="15.75" customHeight="1">
      <c r="A83" s="549"/>
      <c r="B83" s="628"/>
      <c r="C83" s="770" t="s">
        <v>114</v>
      </c>
      <c r="D83" s="770"/>
      <c r="E83" s="770"/>
      <c r="F83" s="770"/>
      <c r="G83" s="770"/>
      <c r="H83" s="770"/>
      <c r="I83" s="628"/>
      <c r="J83" s="628"/>
      <c r="K83" s="126"/>
      <c r="L83" s="126"/>
      <c r="M83" s="126"/>
      <c r="N83" s="771"/>
      <c r="O83" s="771"/>
      <c r="P83" s="771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</row>
    <row r="84" spans="1:34" ht="15.75" customHeight="1">
      <c r="A84" s="554"/>
      <c r="B84" s="32"/>
      <c r="C84" s="712" t="s">
        <v>115</v>
      </c>
      <c r="D84" s="712"/>
      <c r="E84" s="712"/>
      <c r="F84" s="712"/>
      <c r="G84" s="712"/>
      <c r="H84" s="712"/>
      <c r="I84" s="32"/>
      <c r="J84" s="32"/>
      <c r="K84" s="128"/>
      <c r="L84" s="128"/>
      <c r="M84" s="128"/>
      <c r="N84" s="759">
        <f>SUM(N80:P83)</f>
        <v>0</v>
      </c>
      <c r="O84" s="759"/>
      <c r="P84" s="760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</row>
    <row r="85" spans="1:34" ht="15.75" customHeight="1">
      <c r="A85" s="560"/>
      <c r="B85" s="783" t="s">
        <v>116</v>
      </c>
      <c r="C85" s="783"/>
      <c r="D85" s="783"/>
      <c r="E85" s="129"/>
      <c r="F85" s="129"/>
      <c r="G85" s="129"/>
      <c r="H85" s="129"/>
      <c r="I85" s="7"/>
      <c r="J85" s="7"/>
      <c r="K85" s="130"/>
      <c r="L85" s="130"/>
      <c r="M85" s="130"/>
      <c r="N85" s="131"/>
      <c r="O85" s="131"/>
      <c r="P85" s="561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</row>
    <row r="86" spans="1:34" ht="15.75" customHeight="1">
      <c r="A86" s="549"/>
      <c r="B86" s="628"/>
      <c r="C86" s="691" t="s">
        <v>126</v>
      </c>
      <c r="D86" s="691"/>
      <c r="E86" s="691"/>
      <c r="F86" s="691"/>
      <c r="G86" s="691"/>
      <c r="H86" s="691"/>
      <c r="I86" s="691"/>
      <c r="J86" s="691"/>
      <c r="K86" s="126"/>
      <c r="L86" s="126"/>
      <c r="M86" s="126"/>
      <c r="N86" s="784"/>
      <c r="O86" s="784"/>
      <c r="P86" s="785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</row>
    <row r="87" spans="1:34" ht="15.75" customHeight="1">
      <c r="A87" s="549"/>
      <c r="B87" s="628"/>
      <c r="C87" s="786"/>
      <c r="D87" s="786"/>
      <c r="E87" s="786"/>
      <c r="F87" s="786"/>
      <c r="G87" s="786"/>
      <c r="H87" s="786"/>
      <c r="I87" s="628"/>
      <c r="J87" s="628"/>
      <c r="K87" s="126"/>
      <c r="L87" s="126"/>
      <c r="M87" s="126"/>
      <c r="N87" s="787"/>
      <c r="O87" s="787"/>
      <c r="P87" s="78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</row>
    <row r="88" spans="1:34" ht="15.75" customHeight="1">
      <c r="A88" s="554"/>
      <c r="B88" s="32"/>
      <c r="C88" s="507" t="s">
        <v>14</v>
      </c>
      <c r="D88" s="507"/>
      <c r="E88" s="507"/>
      <c r="F88" s="507"/>
      <c r="G88" s="507"/>
      <c r="H88" s="507"/>
      <c r="I88" s="507"/>
      <c r="J88" s="507"/>
      <c r="K88" s="128"/>
      <c r="L88" s="128"/>
      <c r="M88" s="128"/>
      <c r="N88" s="759">
        <f>SUM(N86:P87)</f>
        <v>0</v>
      </c>
      <c r="O88" s="759"/>
      <c r="P88" s="760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</row>
    <row r="89" spans="1:34" ht="15.75" customHeight="1">
      <c r="A89" s="560"/>
      <c r="B89" s="780" t="s">
        <v>117</v>
      </c>
      <c r="C89" s="780"/>
      <c r="D89" s="780"/>
      <c r="E89" s="780"/>
      <c r="F89" s="780"/>
      <c r="G89" s="132"/>
      <c r="H89" s="132"/>
      <c r="I89" s="7"/>
      <c r="J89" s="7"/>
      <c r="K89" s="130"/>
      <c r="L89" s="130"/>
      <c r="M89" s="130"/>
      <c r="N89" s="131"/>
      <c r="O89" s="131"/>
      <c r="P89" s="561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</row>
    <row r="90" spans="1:34" ht="15.75" customHeight="1">
      <c r="A90" s="549"/>
      <c r="B90" s="628"/>
      <c r="C90" s="781" t="s">
        <v>118</v>
      </c>
      <c r="D90" s="781"/>
      <c r="E90" s="781"/>
      <c r="F90" s="781"/>
      <c r="G90" s="628"/>
      <c r="H90" s="628"/>
      <c r="I90" s="628"/>
      <c r="J90" s="628"/>
      <c r="K90" s="126"/>
      <c r="L90" s="126"/>
      <c r="M90" s="126"/>
      <c r="N90" s="782"/>
      <c r="O90" s="782"/>
      <c r="P90" s="782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</row>
    <row r="91" spans="1:34" ht="15.75" customHeight="1">
      <c r="A91" s="549"/>
      <c r="B91" s="628"/>
      <c r="C91" s="691" t="s">
        <v>119</v>
      </c>
      <c r="D91" s="691"/>
      <c r="E91" s="691"/>
      <c r="F91" s="691"/>
      <c r="G91" s="691"/>
      <c r="H91" s="691"/>
      <c r="I91" s="691"/>
      <c r="J91" s="691"/>
      <c r="K91" s="126"/>
      <c r="L91" s="126"/>
      <c r="M91" s="126"/>
      <c r="N91" s="782"/>
      <c r="O91" s="782"/>
      <c r="P91" s="782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</row>
    <row r="92" spans="1:34" ht="15.75" customHeight="1" thickBot="1">
      <c r="A92" s="554"/>
      <c r="B92" s="32"/>
      <c r="C92" s="507" t="s">
        <v>14</v>
      </c>
      <c r="D92" s="32"/>
      <c r="E92" s="32"/>
      <c r="F92" s="32"/>
      <c r="G92" s="32"/>
      <c r="H92" s="32"/>
      <c r="I92" s="32"/>
      <c r="J92" s="32"/>
      <c r="K92" s="128"/>
      <c r="L92" s="128"/>
      <c r="M92" s="128"/>
      <c r="N92" s="759">
        <f>SUM(N90:P91)</f>
        <v>0</v>
      </c>
      <c r="O92" s="759"/>
      <c r="P92" s="760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</row>
    <row r="93" spans="1:34" ht="15.75" customHeight="1" thickBot="1">
      <c r="A93" s="562"/>
      <c r="B93" s="563" t="s">
        <v>120</v>
      </c>
      <c r="C93" s="564"/>
      <c r="D93" s="564"/>
      <c r="E93" s="564"/>
      <c r="F93" s="564"/>
      <c r="G93" s="564"/>
      <c r="H93" s="564"/>
      <c r="I93" s="564"/>
      <c r="J93" s="564"/>
      <c r="K93" s="564"/>
      <c r="L93" s="564"/>
      <c r="M93" s="564"/>
      <c r="N93" s="778">
        <f>SUM(N22,N26,N31,N64,N69,N74,N77,N84,N88,N92)</f>
        <v>0</v>
      </c>
      <c r="O93" s="778"/>
      <c r="P93" s="779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</row>
    <row r="94" spans="1:34" ht="15.75" customHeight="1">
      <c r="A94" s="628"/>
      <c r="B94" s="628"/>
      <c r="C94" s="628"/>
      <c r="D94" s="628"/>
      <c r="E94" s="628"/>
      <c r="F94" s="628"/>
      <c r="G94" s="628"/>
      <c r="H94" s="628"/>
      <c r="I94" s="628"/>
      <c r="J94" s="628"/>
      <c r="K94" s="628"/>
      <c r="L94" s="628"/>
      <c r="M94" s="628"/>
      <c r="N94" s="628"/>
      <c r="O94" s="628"/>
      <c r="P94" s="62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</row>
    <row r="95" spans="1:34" ht="15.75" customHeight="1">
      <c r="A95" s="651"/>
      <c r="B95" s="651"/>
      <c r="C95" s="651"/>
      <c r="D95" s="651"/>
      <c r="E95" s="651"/>
      <c r="F95" s="651"/>
      <c r="G95" s="651"/>
      <c r="H95" s="651"/>
      <c r="I95" s="651"/>
      <c r="J95" s="651"/>
      <c r="K95" s="651"/>
      <c r="L95" s="651"/>
      <c r="M95" s="651"/>
      <c r="N95" s="651"/>
      <c r="O95" s="651"/>
      <c r="P95" s="651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</row>
    <row r="96" spans="1:34" ht="15.75" customHeight="1">
      <c r="A96" s="652"/>
      <c r="B96" s="652"/>
      <c r="C96" s="652"/>
      <c r="D96" s="652"/>
      <c r="E96" s="652"/>
      <c r="F96" s="652"/>
      <c r="G96" s="652"/>
      <c r="H96" s="652"/>
      <c r="I96" s="652"/>
      <c r="J96" s="652"/>
      <c r="K96" s="652"/>
      <c r="L96" s="652"/>
      <c r="M96" s="652"/>
      <c r="N96" s="652"/>
      <c r="O96" s="652"/>
      <c r="P96" s="652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</row>
    <row r="97" spans="1:34" ht="15.75" customHeight="1">
      <c r="A97" s="652"/>
      <c r="B97" s="652"/>
      <c r="C97" s="652"/>
      <c r="D97" s="652"/>
      <c r="E97" s="652"/>
      <c r="F97" s="652"/>
      <c r="G97" s="652"/>
      <c r="H97" s="652"/>
      <c r="I97" s="652"/>
      <c r="J97" s="652"/>
      <c r="K97" s="652"/>
      <c r="L97" s="652"/>
      <c r="M97" s="652"/>
      <c r="N97" s="652"/>
      <c r="O97" s="652"/>
      <c r="P97" s="652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</row>
    <row r="98" spans="1:34" ht="15.75" customHeight="1">
      <c r="A98" s="652"/>
      <c r="B98" s="652"/>
      <c r="C98" s="652"/>
      <c r="D98" s="652"/>
      <c r="E98" s="652"/>
      <c r="F98" s="652"/>
      <c r="G98" s="652"/>
      <c r="H98" s="652"/>
      <c r="I98" s="652"/>
      <c r="J98" s="652"/>
      <c r="K98" s="652"/>
      <c r="L98" s="652"/>
      <c r="M98" s="652"/>
      <c r="N98" s="652"/>
      <c r="O98" s="652"/>
      <c r="P98" s="652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</row>
    <row r="99" spans="1:34" ht="15.75" customHeight="1">
      <c r="A99" s="652"/>
      <c r="B99" s="652"/>
      <c r="C99" s="652"/>
      <c r="D99" s="652"/>
      <c r="E99" s="652"/>
      <c r="F99" s="652"/>
      <c r="G99" s="652"/>
      <c r="H99" s="652"/>
      <c r="I99" s="652"/>
      <c r="J99" s="652"/>
      <c r="K99" s="652"/>
      <c r="L99" s="652"/>
      <c r="M99" s="652"/>
      <c r="N99" s="652"/>
      <c r="O99" s="652"/>
      <c r="P99" s="652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</row>
    <row r="100" spans="1:16" ht="15.75" customHeight="1">
      <c r="A100" s="652"/>
      <c r="B100" s="652"/>
      <c r="C100" s="652"/>
      <c r="D100" s="652"/>
      <c r="E100" s="652"/>
      <c r="F100" s="652"/>
      <c r="G100" s="652"/>
      <c r="H100" s="652"/>
      <c r="I100" s="652"/>
      <c r="J100" s="652"/>
      <c r="K100" s="652"/>
      <c r="L100" s="652"/>
      <c r="M100" s="652"/>
      <c r="N100" s="652"/>
      <c r="O100" s="652"/>
      <c r="P100" s="652"/>
    </row>
    <row r="101" spans="1:16" ht="15.75" customHeight="1">
      <c r="A101" s="652"/>
      <c r="B101" s="652"/>
      <c r="C101" s="652"/>
      <c r="D101" s="652"/>
      <c r="E101" s="652"/>
      <c r="F101" s="652"/>
      <c r="G101" s="652"/>
      <c r="H101" s="652"/>
      <c r="I101" s="652"/>
      <c r="J101" s="652"/>
      <c r="K101" s="652"/>
      <c r="L101" s="652"/>
      <c r="M101" s="652"/>
      <c r="N101" s="652"/>
      <c r="O101" s="652"/>
      <c r="P101" s="652"/>
    </row>
    <row r="102" spans="1:16" ht="15.75" customHeight="1">
      <c r="A102" s="652"/>
      <c r="B102" s="652"/>
      <c r="C102" s="652"/>
      <c r="D102" s="652"/>
      <c r="E102" s="652"/>
      <c r="F102" s="652"/>
      <c r="G102" s="652"/>
      <c r="H102" s="652"/>
      <c r="I102" s="652"/>
      <c r="J102" s="652"/>
      <c r="K102" s="652"/>
      <c r="L102" s="652"/>
      <c r="M102" s="652"/>
      <c r="N102" s="652"/>
      <c r="O102" s="652"/>
      <c r="P102" s="652"/>
    </row>
    <row r="103" spans="1:16" ht="15.75" customHeight="1">
      <c r="A103" s="652"/>
      <c r="B103" s="652"/>
      <c r="C103" s="652"/>
      <c r="D103" s="652"/>
      <c r="E103" s="652"/>
      <c r="F103" s="652"/>
      <c r="G103" s="652"/>
      <c r="H103" s="652"/>
      <c r="I103" s="652"/>
      <c r="J103" s="652"/>
      <c r="K103" s="652"/>
      <c r="L103" s="652"/>
      <c r="M103" s="652"/>
      <c r="N103" s="652"/>
      <c r="O103" s="652"/>
      <c r="P103" s="652"/>
    </row>
    <row r="104" spans="1:16" ht="15.75" customHeight="1">
      <c r="A104" s="652"/>
      <c r="B104" s="652"/>
      <c r="C104" s="652"/>
      <c r="D104" s="652"/>
      <c r="E104" s="652"/>
      <c r="F104" s="652"/>
      <c r="G104" s="652"/>
      <c r="H104" s="652"/>
      <c r="I104" s="652"/>
      <c r="J104" s="652"/>
      <c r="K104" s="652"/>
      <c r="L104" s="652"/>
      <c r="M104" s="652"/>
      <c r="N104" s="652"/>
      <c r="O104" s="652"/>
      <c r="P104" s="652"/>
    </row>
    <row r="105" spans="1:16" ht="15.75" customHeight="1">
      <c r="A105" s="652"/>
      <c r="B105" s="652"/>
      <c r="C105" s="652"/>
      <c r="D105" s="652"/>
      <c r="E105" s="652"/>
      <c r="F105" s="652"/>
      <c r="G105" s="652"/>
      <c r="H105" s="652"/>
      <c r="I105" s="652"/>
      <c r="J105" s="652"/>
      <c r="K105" s="652"/>
      <c r="L105" s="652"/>
      <c r="M105" s="652"/>
      <c r="N105" s="652"/>
      <c r="O105" s="652"/>
      <c r="P105" s="652"/>
    </row>
  </sheetData>
  <sheetProtection sheet="1" objects="1" scenarios="1" selectLockedCells="1"/>
  <mergeCells count="145">
    <mergeCell ref="B85:D85"/>
    <mergeCell ref="C86:J86"/>
    <mergeCell ref="N86:P86"/>
    <mergeCell ref="C87:H87"/>
    <mergeCell ref="N87:P87"/>
    <mergeCell ref="N88:P88"/>
    <mergeCell ref="N93:P93"/>
    <mergeCell ref="B89:F89"/>
    <mergeCell ref="C90:F90"/>
    <mergeCell ref="N90:P90"/>
    <mergeCell ref="C91:J91"/>
    <mergeCell ref="N91:P91"/>
    <mergeCell ref="N92:P92"/>
    <mergeCell ref="N75:P75"/>
    <mergeCell ref="N77:P77"/>
    <mergeCell ref="A79:P79"/>
    <mergeCell ref="C80:H80"/>
    <mergeCell ref="N80:P80"/>
    <mergeCell ref="C81:H81"/>
    <mergeCell ref="N81:P81"/>
    <mergeCell ref="C82:H82"/>
    <mergeCell ref="N82:P82"/>
    <mergeCell ref="C83:H83"/>
    <mergeCell ref="N83:P83"/>
    <mergeCell ref="C84:H84"/>
    <mergeCell ref="N84:P84"/>
    <mergeCell ref="N65:P65"/>
    <mergeCell ref="N66:P66"/>
    <mergeCell ref="B67:C67"/>
    <mergeCell ref="N67:P67"/>
    <mergeCell ref="N68:P68"/>
    <mergeCell ref="N69:P69"/>
    <mergeCell ref="N70:P70"/>
    <mergeCell ref="N71:P71"/>
    <mergeCell ref="B72:C72"/>
    <mergeCell ref="N72:P72"/>
    <mergeCell ref="N73:P73"/>
    <mergeCell ref="N74:P74"/>
    <mergeCell ref="A55:P55"/>
    <mergeCell ref="N56:P56"/>
    <mergeCell ref="N57:P57"/>
    <mergeCell ref="N58:P58"/>
    <mergeCell ref="N59:P59"/>
    <mergeCell ref="N60:P60"/>
    <mergeCell ref="N61:P61"/>
    <mergeCell ref="N62:P62"/>
    <mergeCell ref="S61:X61"/>
    <mergeCell ref="L63:M63"/>
    <mergeCell ref="N63:P63"/>
    <mergeCell ref="L64:M64"/>
    <mergeCell ref="N64:P64"/>
    <mergeCell ref="J48:M48"/>
    <mergeCell ref="N48:P48"/>
    <mergeCell ref="J49:M49"/>
    <mergeCell ref="N49:P49"/>
    <mergeCell ref="AG48:AH48"/>
    <mergeCell ref="J50:M50"/>
    <mergeCell ref="N50:P50"/>
    <mergeCell ref="AG49:AH49"/>
    <mergeCell ref="J51:M51"/>
    <mergeCell ref="N51:P51"/>
    <mergeCell ref="AG50:AH50"/>
    <mergeCell ref="J52:M52"/>
    <mergeCell ref="N52:P52"/>
    <mergeCell ref="L53:M53"/>
    <mergeCell ref="N53:P53"/>
    <mergeCell ref="N43:P43"/>
    <mergeCell ref="AF42:AG42"/>
    <mergeCell ref="A44:P44"/>
    <mergeCell ref="J45:M45"/>
    <mergeCell ref="N45:P45"/>
    <mergeCell ref="AG44:AH44"/>
    <mergeCell ref="J46:M46"/>
    <mergeCell ref="N46:P46"/>
    <mergeCell ref="AG45:AH45"/>
    <mergeCell ref="J47:M47"/>
    <mergeCell ref="N47:P47"/>
    <mergeCell ref="AG46:AH46"/>
    <mergeCell ref="N34:P34"/>
    <mergeCell ref="N35:P35"/>
    <mergeCell ref="U34:V34"/>
    <mergeCell ref="N36:P36"/>
    <mergeCell ref="N37:P37"/>
    <mergeCell ref="N38:P38"/>
    <mergeCell ref="N39:P39"/>
    <mergeCell ref="N40:P40"/>
    <mergeCell ref="N41:P41"/>
    <mergeCell ref="J42:M42"/>
    <mergeCell ref="N42:P42"/>
    <mergeCell ref="AF41:AG41"/>
    <mergeCell ref="N27:P27"/>
    <mergeCell ref="H28:I28"/>
    <mergeCell ref="J28:M28"/>
    <mergeCell ref="N28:P28"/>
    <mergeCell ref="D29:E29"/>
    <mergeCell ref="F29:G29"/>
    <mergeCell ref="N29:P29"/>
    <mergeCell ref="D30:E30"/>
    <mergeCell ref="F30:G30"/>
    <mergeCell ref="N30:P30"/>
    <mergeCell ref="N31:P31"/>
    <mergeCell ref="A32:P32"/>
    <mergeCell ref="A33:P33"/>
    <mergeCell ref="C22:E22"/>
    <mergeCell ref="F22:H22"/>
    <mergeCell ref="J22:M22"/>
    <mergeCell ref="N22:P22"/>
    <mergeCell ref="N23:P23"/>
    <mergeCell ref="N24:P24"/>
    <mergeCell ref="C25:E25"/>
    <mergeCell ref="F25:H25"/>
    <mergeCell ref="I25:M25"/>
    <mergeCell ref="N25:P25"/>
    <mergeCell ref="C26:E26"/>
    <mergeCell ref="F26:H26"/>
    <mergeCell ref="J26:M26"/>
    <mergeCell ref="N26:P26"/>
    <mergeCell ref="U14:V14"/>
    <mergeCell ref="A17:P17"/>
    <mergeCell ref="N18:P18"/>
    <mergeCell ref="N19:P19"/>
    <mergeCell ref="U18:V18"/>
    <mergeCell ref="C21:E21"/>
    <mergeCell ref="F21:H21"/>
    <mergeCell ref="I21:M21"/>
    <mergeCell ref="N21:P21"/>
    <mergeCell ref="A8:B8"/>
    <mergeCell ref="T8:U8"/>
    <mergeCell ref="AF8:AH8"/>
    <mergeCell ref="A10:P10"/>
    <mergeCell ref="Q10:AH10"/>
    <mergeCell ref="A11:G11"/>
    <mergeCell ref="H11:K11"/>
    <mergeCell ref="A12:G12"/>
    <mergeCell ref="H12:K12"/>
    <mergeCell ref="A13:G13"/>
    <mergeCell ref="H13:K13"/>
    <mergeCell ref="A14:G14"/>
    <mergeCell ref="H14:K14"/>
    <mergeCell ref="A1:P2"/>
    <mergeCell ref="Q1:AH4"/>
    <mergeCell ref="A3:P4"/>
    <mergeCell ref="A6:B6"/>
    <mergeCell ref="W6:X6"/>
    <mergeCell ref="AF6:AH6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5"/>
  </sheetPr>
  <dimension ref="A1:AU104"/>
  <sheetViews>
    <sheetView showGridLines="0" zoomScalePageLayoutView="0" workbookViewId="0" topLeftCell="A1">
      <selection activeCell="P5" sqref="P5"/>
    </sheetView>
  </sheetViews>
  <sheetFormatPr defaultColWidth="9.140625" defaultRowHeight="15.75" customHeight="1"/>
  <cols>
    <col min="1" max="1" width="5.7109375" style="2" customWidth="1"/>
    <col min="2" max="2" width="6.140625" style="2" customWidth="1"/>
    <col min="3" max="3" width="5.421875" style="2" customWidth="1"/>
    <col min="4" max="4" width="3.140625" style="2" customWidth="1"/>
    <col min="5" max="5" width="6.57421875" style="2" customWidth="1"/>
    <col min="6" max="7" width="4.140625" style="2" customWidth="1"/>
    <col min="8" max="8" width="6.140625" style="2" customWidth="1"/>
    <col min="9" max="9" width="0" style="2" hidden="1" customWidth="1"/>
    <col min="10" max="10" width="5.00390625" style="2" customWidth="1"/>
    <col min="11" max="11" width="8.00390625" style="2" customWidth="1"/>
    <col min="12" max="12" width="5.421875" style="2" customWidth="1"/>
    <col min="13" max="13" width="9.7109375" style="2" customWidth="1"/>
    <col min="14" max="14" width="5.28125" style="2" customWidth="1"/>
    <col min="15" max="15" width="4.28125" style="2" customWidth="1"/>
    <col min="16" max="16" width="11.00390625" style="2" customWidth="1"/>
    <col min="17" max="17" width="2.28125" style="2" customWidth="1"/>
    <col min="18" max="18" width="0" style="2" hidden="1" customWidth="1"/>
    <col min="19" max="19" width="5.421875" style="2" customWidth="1"/>
    <col min="20" max="20" width="4.57421875" style="2" customWidth="1"/>
    <col min="21" max="21" width="2.00390625" style="2" customWidth="1"/>
    <col min="22" max="22" width="8.8515625" style="2" customWidth="1"/>
    <col min="23" max="23" width="2.140625" style="2" customWidth="1"/>
    <col min="24" max="24" width="3.421875" style="2" customWidth="1"/>
    <col min="25" max="25" width="3.00390625" style="2" customWidth="1"/>
    <col min="26" max="26" width="2.28125" style="2" customWidth="1"/>
    <col min="27" max="27" width="3.00390625" style="2" customWidth="1"/>
    <col min="28" max="28" width="3.421875" style="2" customWidth="1"/>
    <col min="29" max="29" width="1.57421875" style="2" customWidth="1"/>
    <col min="30" max="30" width="1.1484375" style="2" customWidth="1"/>
    <col min="31" max="31" width="8.140625" style="2" customWidth="1"/>
    <col min="32" max="32" width="8.28125" style="2" customWidth="1"/>
    <col min="33" max="33" width="13.28125" style="2" customWidth="1"/>
    <col min="34" max="34" width="17.8515625" style="2" customWidth="1"/>
    <col min="35" max="35" width="2.57421875" style="2" customWidth="1"/>
    <col min="36" max="36" width="7.57421875" style="2" customWidth="1"/>
    <col min="37" max="39" width="9.140625" style="2" customWidth="1"/>
    <col min="40" max="40" width="1.28515625" style="2" customWidth="1"/>
    <col min="41" max="42" width="0" style="2" hidden="1" customWidth="1"/>
    <col min="43" max="43" width="9.140625" style="2" customWidth="1"/>
    <col min="44" max="44" width="28.57421875" style="2" customWidth="1"/>
    <col min="45" max="47" width="0" style="2" hidden="1" customWidth="1"/>
    <col min="48" max="48" width="12.140625" style="2" customWidth="1"/>
    <col min="49" max="49" width="13.7109375" style="2" customWidth="1"/>
    <col min="50" max="50" width="16.28125" style="2" customWidth="1"/>
    <col min="51" max="51" width="21.57421875" style="2" customWidth="1"/>
    <col min="52" max="52" width="18.421875" style="2" customWidth="1"/>
    <col min="53" max="53" width="14.57421875" style="2" customWidth="1"/>
    <col min="54" max="16384" width="9.140625" style="2" customWidth="1"/>
  </cols>
  <sheetData>
    <row r="1" spans="1:35" ht="21" customHeight="1">
      <c r="A1" s="667" t="s">
        <v>306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9"/>
      <c r="Q1" s="673"/>
      <c r="R1" s="668"/>
      <c r="S1" s="668"/>
      <c r="T1" s="668"/>
      <c r="U1" s="668"/>
      <c r="V1" s="668"/>
      <c r="W1" s="668"/>
      <c r="X1" s="668"/>
      <c r="Y1" s="668"/>
      <c r="Z1" s="668"/>
      <c r="AA1" s="668"/>
      <c r="AB1" s="668"/>
      <c r="AC1" s="668"/>
      <c r="AD1" s="668"/>
      <c r="AE1" s="668"/>
      <c r="AF1" s="668"/>
      <c r="AG1" s="668"/>
      <c r="AH1" s="674"/>
      <c r="AI1" s="1"/>
    </row>
    <row r="2" spans="1:47" ht="15" customHeight="1" thickBot="1">
      <c r="A2" s="670"/>
      <c r="B2" s="671"/>
      <c r="C2" s="671"/>
      <c r="D2" s="671"/>
      <c r="E2" s="671"/>
      <c r="F2" s="671"/>
      <c r="G2" s="671"/>
      <c r="H2" s="671"/>
      <c r="I2" s="671"/>
      <c r="J2" s="671"/>
      <c r="K2" s="671"/>
      <c r="L2" s="671"/>
      <c r="M2" s="671"/>
      <c r="N2" s="671"/>
      <c r="O2" s="671"/>
      <c r="P2" s="672"/>
      <c r="Q2" s="675"/>
      <c r="R2" s="676"/>
      <c r="S2" s="676"/>
      <c r="T2" s="676"/>
      <c r="U2" s="676"/>
      <c r="V2" s="676"/>
      <c r="W2" s="676"/>
      <c r="X2" s="676"/>
      <c r="Y2" s="676"/>
      <c r="Z2" s="676"/>
      <c r="AA2" s="676"/>
      <c r="AB2" s="676"/>
      <c r="AC2" s="676"/>
      <c r="AD2" s="676"/>
      <c r="AE2" s="676"/>
      <c r="AF2" s="676"/>
      <c r="AG2" s="676"/>
      <c r="AH2" s="677"/>
      <c r="AI2" s="1"/>
      <c r="AT2" s="2">
        <v>15</v>
      </c>
      <c r="AU2" s="2">
        <v>2000</v>
      </c>
    </row>
    <row r="3" spans="1:47" ht="15" customHeight="1">
      <c r="A3" s="680" t="s">
        <v>0</v>
      </c>
      <c r="B3" s="681"/>
      <c r="C3" s="681"/>
      <c r="D3" s="681"/>
      <c r="E3" s="681"/>
      <c r="F3" s="681"/>
      <c r="G3" s="681"/>
      <c r="H3" s="681"/>
      <c r="I3" s="681"/>
      <c r="J3" s="681"/>
      <c r="K3" s="681"/>
      <c r="L3" s="681"/>
      <c r="M3" s="681"/>
      <c r="N3" s="681"/>
      <c r="O3" s="681"/>
      <c r="P3" s="682"/>
      <c r="Q3" s="675"/>
      <c r="R3" s="676"/>
      <c r="S3" s="676"/>
      <c r="T3" s="676"/>
      <c r="U3" s="676"/>
      <c r="V3" s="676"/>
      <c r="W3" s="676"/>
      <c r="X3" s="676"/>
      <c r="Y3" s="676"/>
      <c r="Z3" s="676"/>
      <c r="AA3" s="676"/>
      <c r="AB3" s="676"/>
      <c r="AC3" s="676"/>
      <c r="AD3" s="676"/>
      <c r="AE3" s="676"/>
      <c r="AF3" s="676"/>
      <c r="AG3" s="676"/>
      <c r="AH3" s="677"/>
      <c r="AI3" s="1"/>
      <c r="AT3" s="2">
        <v>14</v>
      </c>
      <c r="AU3" s="2">
        <v>2001</v>
      </c>
    </row>
    <row r="4" spans="1:47" ht="15.75" customHeight="1" thickBot="1">
      <c r="A4" s="670"/>
      <c r="B4" s="671"/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2"/>
      <c r="Q4" s="678"/>
      <c r="R4" s="671"/>
      <c r="S4" s="671"/>
      <c r="T4" s="671"/>
      <c r="U4" s="671"/>
      <c r="V4" s="671"/>
      <c r="W4" s="671"/>
      <c r="X4" s="671"/>
      <c r="Y4" s="671"/>
      <c r="Z4" s="671"/>
      <c r="AA4" s="671"/>
      <c r="AB4" s="671"/>
      <c r="AC4" s="671"/>
      <c r="AD4" s="671"/>
      <c r="AE4" s="671"/>
      <c r="AF4" s="671"/>
      <c r="AG4" s="671"/>
      <c r="AH4" s="679"/>
      <c r="AI4" s="3"/>
      <c r="AT4" s="2">
        <v>13</v>
      </c>
      <c r="AU4" s="2">
        <v>2003</v>
      </c>
    </row>
    <row r="5" spans="1:47" ht="15" customHeight="1">
      <c r="A5" s="52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527"/>
      <c r="AT5" s="2">
        <v>12</v>
      </c>
      <c r="AU5" s="2">
        <v>2004</v>
      </c>
    </row>
    <row r="6" spans="1:47" ht="21.75" customHeight="1">
      <c r="A6" s="683" t="s">
        <v>1</v>
      </c>
      <c r="B6" s="684"/>
      <c r="C6" s="5"/>
      <c r="D6" s="6">
        <v>1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7"/>
      <c r="T6" s="8" t="s">
        <v>2</v>
      </c>
      <c r="U6" s="9"/>
      <c r="V6" s="9"/>
      <c r="W6" s="685">
        <f>VLOOKUP(D6,'Descrição '!A:K,7,0)</f>
        <v>60</v>
      </c>
      <c r="X6" s="685"/>
      <c r="Y6" s="8" t="s">
        <v>310</v>
      </c>
      <c r="Z6" s="7"/>
      <c r="AA6" s="7"/>
      <c r="AB6" s="7"/>
      <c r="AC6" s="7"/>
      <c r="AD6" s="7"/>
      <c r="AE6" s="7"/>
      <c r="AF6" s="686"/>
      <c r="AG6" s="686"/>
      <c r="AH6" s="687"/>
      <c r="AT6" s="2">
        <v>11</v>
      </c>
      <c r="AU6" s="2">
        <v>2005</v>
      </c>
    </row>
    <row r="7" spans="1:47" ht="21" customHeight="1">
      <c r="A7" s="528"/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7"/>
      <c r="T7" s="7"/>
      <c r="U7" s="12"/>
      <c r="V7" s="504"/>
      <c r="W7" s="504"/>
      <c r="X7" s="504"/>
      <c r="Y7" s="7"/>
      <c r="Z7" s="7"/>
      <c r="AA7" s="13"/>
      <c r="AB7" s="13"/>
      <c r="AC7" s="7"/>
      <c r="AD7" s="7"/>
      <c r="AE7" s="7"/>
      <c r="AF7" s="14"/>
      <c r="AG7" s="14"/>
      <c r="AH7" s="529"/>
      <c r="AT7" s="2">
        <v>10</v>
      </c>
      <c r="AU7" s="2">
        <v>2006</v>
      </c>
    </row>
    <row r="8" spans="1:47" ht="19.5" customHeight="1">
      <c r="A8" s="683" t="s">
        <v>4</v>
      </c>
      <c r="B8" s="684"/>
      <c r="C8" s="15" t="str">
        <f>VLOOKUP(D6,'Descrição '!A:K,2,0)</f>
        <v>Veículo 7 Lugares</v>
      </c>
      <c r="D8" s="16"/>
      <c r="E8" s="17"/>
      <c r="F8" s="17"/>
      <c r="G8" s="18"/>
      <c r="H8" s="18"/>
      <c r="I8" s="18"/>
      <c r="J8" s="18"/>
      <c r="K8" s="19"/>
      <c r="L8" s="11"/>
      <c r="M8" s="11"/>
      <c r="N8" s="7"/>
      <c r="O8" s="7"/>
      <c r="P8" s="20"/>
      <c r="Q8" s="20"/>
      <c r="R8" s="20"/>
      <c r="S8" s="20"/>
      <c r="T8" s="693" t="s">
        <v>5</v>
      </c>
      <c r="U8" s="693"/>
      <c r="V8" s="21">
        <f>VLOOKUP(D6,'Descrição '!A:K,8,0)</f>
        <v>2010</v>
      </c>
      <c r="W8" s="20"/>
      <c r="X8" s="20"/>
      <c r="Y8" s="7"/>
      <c r="Z8" s="7"/>
      <c r="AA8" s="13"/>
      <c r="AB8" s="13"/>
      <c r="AC8" s="7"/>
      <c r="AD8" s="7"/>
      <c r="AE8" s="7"/>
      <c r="AF8" s="694"/>
      <c r="AG8" s="694"/>
      <c r="AH8" s="695"/>
      <c r="AT8" s="2">
        <v>9</v>
      </c>
      <c r="AU8" s="2">
        <v>2007</v>
      </c>
    </row>
    <row r="9" spans="1:47" ht="15" customHeight="1" thickBot="1">
      <c r="A9" s="530"/>
      <c r="B9" s="531"/>
      <c r="C9" s="532"/>
      <c r="D9" s="533"/>
      <c r="E9" s="533"/>
      <c r="F9" s="533"/>
      <c r="G9" s="531"/>
      <c r="H9" s="531"/>
      <c r="I9" s="531"/>
      <c r="J9" s="531"/>
      <c r="K9" s="534"/>
      <c r="L9" s="535"/>
      <c r="M9" s="535"/>
      <c r="N9" s="536"/>
      <c r="O9" s="536"/>
      <c r="P9" s="537"/>
      <c r="Q9" s="537"/>
      <c r="R9" s="537"/>
      <c r="S9" s="537"/>
      <c r="T9" s="538"/>
      <c r="U9" s="539"/>
      <c r="V9" s="539"/>
      <c r="W9" s="537"/>
      <c r="X9" s="537"/>
      <c r="Y9" s="536"/>
      <c r="Z9" s="536"/>
      <c r="AA9" s="540"/>
      <c r="AB9" s="540"/>
      <c r="AC9" s="536"/>
      <c r="AD9" s="536"/>
      <c r="AE9" s="536"/>
      <c r="AF9" s="541"/>
      <c r="AG9" s="541"/>
      <c r="AH9" s="542"/>
      <c r="AT9" s="2">
        <v>8</v>
      </c>
      <c r="AU9" s="2">
        <v>2008</v>
      </c>
    </row>
    <row r="10" spans="1:47" ht="21" customHeight="1" thickBot="1">
      <c r="A10" s="696" t="s">
        <v>6</v>
      </c>
      <c r="B10" s="697"/>
      <c r="C10" s="697"/>
      <c r="D10" s="697"/>
      <c r="E10" s="697"/>
      <c r="F10" s="697"/>
      <c r="G10" s="697"/>
      <c r="H10" s="697"/>
      <c r="I10" s="697"/>
      <c r="J10" s="697"/>
      <c r="K10" s="697"/>
      <c r="L10" s="697"/>
      <c r="M10" s="697"/>
      <c r="N10" s="697"/>
      <c r="O10" s="697"/>
      <c r="P10" s="698"/>
      <c r="Q10" s="696" t="s">
        <v>312</v>
      </c>
      <c r="R10" s="699"/>
      <c r="S10" s="699"/>
      <c r="T10" s="699"/>
      <c r="U10" s="699"/>
      <c r="V10" s="699"/>
      <c r="W10" s="699"/>
      <c r="X10" s="699"/>
      <c r="Y10" s="699"/>
      <c r="Z10" s="699"/>
      <c r="AA10" s="699"/>
      <c r="AB10" s="699"/>
      <c r="AC10" s="699"/>
      <c r="AD10" s="699"/>
      <c r="AE10" s="699"/>
      <c r="AF10" s="699"/>
      <c r="AG10" s="699"/>
      <c r="AH10" s="700"/>
      <c r="AI10" s="22"/>
      <c r="AJ10" s="22"/>
      <c r="AK10" s="23"/>
      <c r="AT10" s="2">
        <v>7</v>
      </c>
      <c r="AU10" s="2">
        <v>2009</v>
      </c>
    </row>
    <row r="11" spans="1:47" ht="15.75" customHeight="1" thickBot="1">
      <c r="A11" s="701" t="s">
        <v>7</v>
      </c>
      <c r="B11" s="702"/>
      <c r="C11" s="702"/>
      <c r="D11" s="702"/>
      <c r="E11" s="702"/>
      <c r="F11" s="702"/>
      <c r="G11" s="702"/>
      <c r="H11" s="703" t="s">
        <v>8</v>
      </c>
      <c r="I11" s="703"/>
      <c r="J11" s="703"/>
      <c r="K11" s="703"/>
      <c r="L11" s="543"/>
      <c r="M11" s="543"/>
      <c r="N11" s="543"/>
      <c r="O11" s="543"/>
      <c r="P11" s="544"/>
      <c r="Q11" s="565"/>
      <c r="R11" s="566"/>
      <c r="S11" s="566"/>
      <c r="T11" s="567" t="s">
        <v>192</v>
      </c>
      <c r="U11" s="566"/>
      <c r="V11" s="566"/>
      <c r="W11" s="566"/>
      <c r="X11" s="566"/>
      <c r="Y11" s="566"/>
      <c r="Z11" s="566"/>
      <c r="AA11" s="566"/>
      <c r="AB11" s="566"/>
      <c r="AC11" s="566"/>
      <c r="AD11" s="566"/>
      <c r="AE11" s="566"/>
      <c r="AF11" s="566"/>
      <c r="AG11" s="568"/>
      <c r="AH11" s="569"/>
      <c r="AI11" s="28"/>
      <c r="AT11" s="2">
        <v>6</v>
      </c>
      <c r="AU11" s="2">
        <v>2010</v>
      </c>
    </row>
    <row r="12" spans="1:47" ht="15.75" customHeight="1">
      <c r="A12" s="688" t="s">
        <v>10</v>
      </c>
      <c r="B12" s="689"/>
      <c r="C12" s="689"/>
      <c r="D12" s="689"/>
      <c r="E12" s="689"/>
      <c r="F12" s="689"/>
      <c r="G12" s="689"/>
      <c r="H12" s="690"/>
      <c r="I12" s="690"/>
      <c r="J12" s="690"/>
      <c r="K12" s="690"/>
      <c r="L12" s="24"/>
      <c r="M12" s="628"/>
      <c r="N12" s="24"/>
      <c r="O12" s="24"/>
      <c r="P12" s="545"/>
      <c r="Q12" s="553"/>
      <c r="R12" s="26"/>
      <c r="S12" s="27"/>
      <c r="T12" s="27"/>
      <c r="U12" s="27" t="s">
        <v>9</v>
      </c>
      <c r="V12" s="27"/>
      <c r="W12" s="27"/>
      <c r="X12" s="27"/>
      <c r="Y12" s="27"/>
      <c r="Z12" s="27"/>
      <c r="AA12" s="25"/>
      <c r="AB12" s="25"/>
      <c r="AC12" s="27"/>
      <c r="AD12" s="27"/>
      <c r="AE12" s="27"/>
      <c r="AF12" s="25"/>
      <c r="AG12" s="25"/>
      <c r="AH12" s="570">
        <f>VLOOKUP(D6,Parametro!A:L,3,0)</f>
        <v>8</v>
      </c>
      <c r="AI12" s="31"/>
      <c r="AJ12" s="31"/>
      <c r="AT12" s="2">
        <v>5</v>
      </c>
      <c r="AU12" s="2">
        <v>2011</v>
      </c>
    </row>
    <row r="13" spans="1:47" ht="15" customHeight="1">
      <c r="A13" s="688" t="s">
        <v>12</v>
      </c>
      <c r="B13" s="689"/>
      <c r="C13" s="689"/>
      <c r="D13" s="689"/>
      <c r="E13" s="689"/>
      <c r="F13" s="689"/>
      <c r="G13" s="689"/>
      <c r="H13" s="691" t="s">
        <v>13</v>
      </c>
      <c r="I13" s="691"/>
      <c r="J13" s="691"/>
      <c r="K13" s="691"/>
      <c r="L13" s="24"/>
      <c r="M13" s="24"/>
      <c r="N13" s="24"/>
      <c r="O13" s="24"/>
      <c r="P13" s="545"/>
      <c r="Q13" s="549"/>
      <c r="R13" s="29"/>
      <c r="S13" s="30"/>
      <c r="T13" s="30"/>
      <c r="U13" s="30" t="s">
        <v>11</v>
      </c>
      <c r="V13" s="30"/>
      <c r="W13" s="30"/>
      <c r="X13" s="30"/>
      <c r="Y13" s="30"/>
      <c r="Z13" s="30"/>
      <c r="AA13" s="24"/>
      <c r="AB13" s="24"/>
      <c r="AC13" s="24"/>
      <c r="AD13" s="24"/>
      <c r="AE13" s="24"/>
      <c r="AF13" s="24"/>
      <c r="AG13" s="24"/>
      <c r="AH13" s="545">
        <f>VLOOKUP(D6,Parametro!A:L,4,0)</f>
        <v>6.015</v>
      </c>
      <c r="AT13" s="2">
        <v>4</v>
      </c>
      <c r="AU13" s="2">
        <v>2012</v>
      </c>
    </row>
    <row r="14" spans="1:47" ht="15" customHeight="1">
      <c r="A14" s="688" t="s">
        <v>15</v>
      </c>
      <c r="B14" s="689"/>
      <c r="C14" s="689"/>
      <c r="D14" s="689"/>
      <c r="E14" s="689"/>
      <c r="F14" s="689"/>
      <c r="G14" s="689"/>
      <c r="H14" s="692">
        <v>2021</v>
      </c>
      <c r="I14" s="692"/>
      <c r="J14" s="692"/>
      <c r="K14" s="692"/>
      <c r="L14" s="24"/>
      <c r="M14" s="24"/>
      <c r="N14" s="24"/>
      <c r="O14" s="24"/>
      <c r="P14" s="545"/>
      <c r="Q14" s="554"/>
      <c r="R14" s="32"/>
      <c r="S14" s="505"/>
      <c r="T14" s="505"/>
      <c r="U14" s="704" t="s">
        <v>14</v>
      </c>
      <c r="V14" s="704"/>
      <c r="W14" s="32"/>
      <c r="X14" s="32"/>
      <c r="Y14" s="32"/>
      <c r="Z14" s="32"/>
      <c r="AA14" s="32"/>
      <c r="AB14" s="32"/>
      <c r="AC14" s="32"/>
      <c r="AD14" s="32"/>
      <c r="AE14" s="32"/>
      <c r="AF14" s="33"/>
      <c r="AG14" s="33"/>
      <c r="AH14" s="599">
        <f>(AH13/AH12)</f>
        <v>0.751875</v>
      </c>
      <c r="AT14" s="2">
        <v>3</v>
      </c>
      <c r="AU14" s="2">
        <v>2013</v>
      </c>
    </row>
    <row r="15" spans="1:47" ht="15" customHeight="1" thickBot="1">
      <c r="A15" s="546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547"/>
      <c r="Q15" s="560"/>
      <c r="R15" s="7"/>
      <c r="S15" s="7"/>
      <c r="T15" s="514" t="s">
        <v>16</v>
      </c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34"/>
      <c r="AH15" s="571"/>
      <c r="AT15" s="2">
        <v>2</v>
      </c>
      <c r="AU15" s="2">
        <v>2014</v>
      </c>
    </row>
    <row r="16" spans="1:47" ht="15" customHeight="1" thickBot="1">
      <c r="A16" s="705" t="s">
        <v>18</v>
      </c>
      <c r="B16" s="706"/>
      <c r="C16" s="706"/>
      <c r="D16" s="706"/>
      <c r="E16" s="706"/>
      <c r="F16" s="706"/>
      <c r="G16" s="706"/>
      <c r="H16" s="706"/>
      <c r="I16" s="706"/>
      <c r="J16" s="706"/>
      <c r="K16" s="706"/>
      <c r="L16" s="706"/>
      <c r="M16" s="706"/>
      <c r="N16" s="706"/>
      <c r="O16" s="706"/>
      <c r="P16" s="707"/>
      <c r="Q16" s="549"/>
      <c r="R16" s="29"/>
      <c r="S16" s="24"/>
      <c r="T16" s="24"/>
      <c r="U16" s="24" t="s">
        <v>17</v>
      </c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36"/>
      <c r="AH16" s="596">
        <f>VLOOKUP(D6,Parametro!A:L,5,0)</f>
        <v>0.000714</v>
      </c>
      <c r="AT16" s="2">
        <v>1</v>
      </c>
      <c r="AU16" s="2">
        <v>2015</v>
      </c>
    </row>
    <row r="17" spans="1:36" ht="15.75" customHeight="1" thickBot="1">
      <c r="A17" s="548"/>
      <c r="B17" s="39" t="s">
        <v>20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791">
        <f>VLOOKUP(D6,'Tabela de Preços'!A:D,4,0)</f>
        <v>30355.67</v>
      </c>
      <c r="O17" s="791"/>
      <c r="P17" s="792"/>
      <c r="Q17" s="549"/>
      <c r="R17" s="29"/>
      <c r="S17" s="24"/>
      <c r="T17" s="24"/>
      <c r="U17" s="24" t="s">
        <v>19</v>
      </c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37"/>
      <c r="AH17" s="573">
        <f>IF(N17&gt;50000,Valores!N12,Valores!N13)</f>
        <v>30.44</v>
      </c>
      <c r="AI17" s="42"/>
      <c r="AJ17" s="42"/>
    </row>
    <row r="18" spans="1:36" ht="15" customHeight="1">
      <c r="A18" s="526"/>
      <c r="B18" s="43" t="s">
        <v>21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4"/>
      <c r="N18" s="710"/>
      <c r="O18" s="710"/>
      <c r="P18" s="711"/>
      <c r="Q18" s="554"/>
      <c r="R18" s="40"/>
      <c r="S18" s="32"/>
      <c r="T18" s="32"/>
      <c r="U18" s="712" t="s">
        <v>14</v>
      </c>
      <c r="V18" s="712"/>
      <c r="W18" s="32"/>
      <c r="X18" s="32"/>
      <c r="Y18" s="32"/>
      <c r="Z18" s="32"/>
      <c r="AA18" s="32"/>
      <c r="AB18" s="32"/>
      <c r="AC18" s="32"/>
      <c r="AD18" s="32"/>
      <c r="AE18" s="32"/>
      <c r="AF18" s="41"/>
      <c r="AG18" s="41"/>
      <c r="AH18" s="598">
        <f>(AH16*AH17)</f>
        <v>0.021734160000000002</v>
      </c>
      <c r="AI18" s="42"/>
      <c r="AJ18" s="42"/>
    </row>
    <row r="19" spans="1:36" ht="15" customHeight="1">
      <c r="A19" s="549"/>
      <c r="B19" s="24"/>
      <c r="C19" s="506" t="s">
        <v>23</v>
      </c>
      <c r="D19" s="24"/>
      <c r="E19" s="24"/>
      <c r="F19" s="47"/>
      <c r="G19" s="47"/>
      <c r="H19" s="24"/>
      <c r="I19" s="24"/>
      <c r="J19" s="24"/>
      <c r="K19" s="24"/>
      <c r="L19" s="24"/>
      <c r="M19" s="24"/>
      <c r="N19" s="48"/>
      <c r="O19" s="48"/>
      <c r="P19" s="550"/>
      <c r="Q19" s="560"/>
      <c r="R19" s="45"/>
      <c r="S19" s="7"/>
      <c r="T19" s="514" t="s">
        <v>22</v>
      </c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574"/>
      <c r="AI19" s="22"/>
      <c r="AJ19" s="22"/>
    </row>
    <row r="20" spans="1:47" ht="15.75" customHeight="1" thickBot="1">
      <c r="A20" s="549"/>
      <c r="B20" s="24"/>
      <c r="C20" s="713" t="s">
        <v>25</v>
      </c>
      <c r="D20" s="713"/>
      <c r="E20" s="713"/>
      <c r="F20" s="713" t="s">
        <v>26</v>
      </c>
      <c r="G20" s="713"/>
      <c r="H20" s="713"/>
      <c r="I20" s="713" t="s">
        <v>27</v>
      </c>
      <c r="J20" s="713"/>
      <c r="K20" s="713"/>
      <c r="L20" s="713"/>
      <c r="M20" s="713"/>
      <c r="N20" s="714"/>
      <c r="O20" s="714"/>
      <c r="P20" s="715"/>
      <c r="Q20" s="549"/>
      <c r="R20" s="29"/>
      <c r="S20" s="24"/>
      <c r="T20" s="24"/>
      <c r="U20" s="24" t="s">
        <v>24</v>
      </c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575">
        <f>IF(N17&gt;64500,'Memoria de Calculo'!Q17,'Memoria de Calculo'!N17)</f>
        <v>62500</v>
      </c>
      <c r="AI20" s="49"/>
      <c r="AJ20" s="49"/>
      <c r="AT20" s="2">
        <v>1</v>
      </c>
      <c r="AU20" s="2" t="s">
        <v>29</v>
      </c>
    </row>
    <row r="21" spans="1:47" ht="15" customHeight="1" thickBot="1">
      <c r="A21" s="551"/>
      <c r="B21" s="50"/>
      <c r="C21" s="789">
        <f>VLOOKUP(D6,'Descrição '!A:K,8,0)</f>
        <v>2010</v>
      </c>
      <c r="D21" s="789"/>
      <c r="E21" s="789"/>
      <c r="F21" s="789" t="str">
        <f>VLOOKUP(D6,'Descrição '!A:K,9,0)</f>
        <v>11 a 12 anos</v>
      </c>
      <c r="G21" s="789"/>
      <c r="H21" s="789"/>
      <c r="I21" s="51"/>
      <c r="J21" s="790">
        <f>VLOOKUP(D6,'Descrição '!A:K,10,0)</f>
        <v>0</v>
      </c>
      <c r="K21" s="790"/>
      <c r="L21" s="790"/>
      <c r="M21" s="790"/>
      <c r="N21" s="719">
        <f>(J21*N17)/12</f>
        <v>0</v>
      </c>
      <c r="O21" s="719"/>
      <c r="P21" s="720"/>
      <c r="Q21" s="549"/>
      <c r="R21" s="29"/>
      <c r="S21" s="24"/>
      <c r="T21" s="24"/>
      <c r="U21" s="24" t="s">
        <v>28</v>
      </c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575">
        <f>IF(N17&gt;64500,'Memoria de Calculo'!Q18,'Memoria de Calculo'!N18)</f>
        <v>2</v>
      </c>
      <c r="AI21" s="49"/>
      <c r="AJ21" s="49"/>
      <c r="AT21" s="2">
        <v>2</v>
      </c>
      <c r="AU21" s="2" t="s">
        <v>31</v>
      </c>
    </row>
    <row r="22" spans="1:36" ht="15.75" customHeight="1">
      <c r="A22" s="526"/>
      <c r="B22" s="43" t="s">
        <v>32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710"/>
      <c r="O22" s="710"/>
      <c r="P22" s="711"/>
      <c r="Q22" s="549"/>
      <c r="R22" s="29"/>
      <c r="S22" s="24"/>
      <c r="T22" s="24"/>
      <c r="U22" s="24" t="s">
        <v>30</v>
      </c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573">
        <f>VLOOKUP(D6,Parametro!A:L,6,0)</f>
        <v>313.33</v>
      </c>
      <c r="AI22" s="52"/>
      <c r="AJ22" s="52"/>
    </row>
    <row r="23" spans="1:47" ht="15.75" customHeight="1">
      <c r="A23" s="549"/>
      <c r="B23" s="24"/>
      <c r="C23" s="506" t="s">
        <v>34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714"/>
      <c r="O23" s="714"/>
      <c r="P23" s="715"/>
      <c r="Q23" s="549"/>
      <c r="R23" s="29"/>
      <c r="S23" s="24"/>
      <c r="T23" s="24"/>
      <c r="U23" s="24" t="s">
        <v>33</v>
      </c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576">
        <f>VLOOKUP(D6,Parametro!A:L,7,0)</f>
        <v>0</v>
      </c>
      <c r="AI23" s="31"/>
      <c r="AJ23" s="31"/>
      <c r="AS23" s="2" t="s">
        <v>36</v>
      </c>
      <c r="AT23" s="2">
        <v>1</v>
      </c>
      <c r="AU23" s="54" t="e">
        <f>#REF!</f>
        <v>#REF!</v>
      </c>
    </row>
    <row r="24" spans="1:47" ht="15.75" customHeight="1" thickBot="1">
      <c r="A24" s="549"/>
      <c r="B24" s="24"/>
      <c r="C24" s="713" t="s">
        <v>25</v>
      </c>
      <c r="D24" s="713"/>
      <c r="E24" s="713"/>
      <c r="F24" s="713" t="s">
        <v>26</v>
      </c>
      <c r="G24" s="713"/>
      <c r="H24" s="713"/>
      <c r="I24" s="713" t="s">
        <v>27</v>
      </c>
      <c r="J24" s="713"/>
      <c r="K24" s="713"/>
      <c r="L24" s="713"/>
      <c r="M24" s="713"/>
      <c r="N24" s="714"/>
      <c r="O24" s="714"/>
      <c r="P24" s="715"/>
      <c r="Q24" s="554"/>
      <c r="R24" s="40"/>
      <c r="S24" s="32"/>
      <c r="T24" s="32"/>
      <c r="U24" s="507" t="s">
        <v>35</v>
      </c>
      <c r="V24" s="507"/>
      <c r="W24" s="507"/>
      <c r="X24" s="507"/>
      <c r="Y24" s="507"/>
      <c r="Z24" s="507"/>
      <c r="AA24" s="32"/>
      <c r="AB24" s="32"/>
      <c r="AC24" s="32"/>
      <c r="AD24" s="32"/>
      <c r="AE24" s="32"/>
      <c r="AF24" s="32"/>
      <c r="AG24" s="53"/>
      <c r="AH24" s="597">
        <f>SUM(AH22:AH23)*AH21/AH20</f>
        <v>0.01002656</v>
      </c>
      <c r="AS24" s="2" t="s">
        <v>38</v>
      </c>
      <c r="AT24" s="2">
        <v>2</v>
      </c>
      <c r="AU24" s="54" t="e">
        <f>#REF!</f>
        <v>#REF!</v>
      </c>
    </row>
    <row r="25" spans="1:47" ht="15.75" customHeight="1" thickBot="1">
      <c r="A25" s="551"/>
      <c r="B25" s="50"/>
      <c r="C25" s="789">
        <f>VLOOKUP(D6,'Descrição '!A:K,8,0)</f>
        <v>2010</v>
      </c>
      <c r="D25" s="789"/>
      <c r="E25" s="789"/>
      <c r="F25" s="789" t="str">
        <f>VLOOKUP(D6,'Descrição '!A:K,9,0)</f>
        <v>11 a 12 anos</v>
      </c>
      <c r="G25" s="789"/>
      <c r="H25" s="789"/>
      <c r="I25" s="51"/>
      <c r="J25" s="790">
        <f>VLOOKUP(D6,'Descrição '!A:K,11,0)</f>
        <v>0.024</v>
      </c>
      <c r="K25" s="790"/>
      <c r="L25" s="790"/>
      <c r="M25" s="790"/>
      <c r="N25" s="719">
        <f>(J25*N17)/12</f>
        <v>60.71134</v>
      </c>
      <c r="O25" s="719"/>
      <c r="P25" s="720"/>
      <c r="Q25" s="549"/>
      <c r="R25" s="29"/>
      <c r="S25" s="24"/>
      <c r="T25" s="24"/>
      <c r="U25" s="24" t="s">
        <v>37</v>
      </c>
      <c r="V25" s="24"/>
      <c r="W25" s="24"/>
      <c r="X25" s="24"/>
      <c r="Y25" s="24"/>
      <c r="Z25" s="24"/>
      <c r="AA25" s="55"/>
      <c r="AB25" s="55"/>
      <c r="AC25" s="24"/>
      <c r="AD25" s="24"/>
      <c r="AE25" s="24"/>
      <c r="AF25" s="24"/>
      <c r="AG25" s="56"/>
      <c r="AH25" s="577">
        <f>'Memoria de Calculo'!N24</f>
        <v>62500</v>
      </c>
      <c r="AT25" s="2">
        <v>3</v>
      </c>
      <c r="AU25" s="54" t="e">
        <f>#REF!</f>
        <v>#REF!</v>
      </c>
    </row>
    <row r="26" spans="1:47" ht="15.75" customHeight="1">
      <c r="A26" s="526"/>
      <c r="B26" s="43" t="s">
        <v>39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710"/>
      <c r="O26" s="710"/>
      <c r="P26" s="711"/>
      <c r="Q26" s="549"/>
      <c r="R26" s="29"/>
      <c r="S26" s="24"/>
      <c r="T26" s="24"/>
      <c r="U26" s="24" t="s">
        <v>28</v>
      </c>
      <c r="V26" s="24"/>
      <c r="W26" s="24"/>
      <c r="X26" s="24"/>
      <c r="Y26" s="24"/>
      <c r="Z26" s="24"/>
      <c r="AA26" s="55"/>
      <c r="AB26" s="55"/>
      <c r="AC26" s="24"/>
      <c r="AD26" s="24"/>
      <c r="AE26" s="24"/>
      <c r="AF26" s="24"/>
      <c r="AG26" s="57"/>
      <c r="AH26" s="577">
        <f>'Memoria de Calculo'!N25</f>
        <v>2</v>
      </c>
      <c r="AT26" s="2">
        <v>4</v>
      </c>
      <c r="AU26" s="54" t="e">
        <f>#REF!</f>
        <v>#REF!</v>
      </c>
    </row>
    <row r="27" spans="1:47" ht="15.75" customHeight="1">
      <c r="A27" s="549"/>
      <c r="B27" s="24"/>
      <c r="C27" s="506" t="s">
        <v>40</v>
      </c>
      <c r="D27" s="24"/>
      <c r="E27" s="24"/>
      <c r="F27" s="24"/>
      <c r="G27" s="24"/>
      <c r="H27" s="690" t="s">
        <v>41</v>
      </c>
      <c r="I27" s="690"/>
      <c r="J27" s="732" t="s">
        <v>42</v>
      </c>
      <c r="K27" s="732"/>
      <c r="L27" s="732"/>
      <c r="M27" s="732"/>
      <c r="N27" s="733" t="s">
        <v>43</v>
      </c>
      <c r="O27" s="733"/>
      <c r="P27" s="734"/>
      <c r="Q27" s="549"/>
      <c r="R27" s="29"/>
      <c r="S27" s="24"/>
      <c r="T27" s="24"/>
      <c r="U27" s="24" t="s">
        <v>30</v>
      </c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37"/>
      <c r="AH27" s="578">
        <f>VLOOKUP(D6,Parametro!A:L,6,0)</f>
        <v>313.33</v>
      </c>
      <c r="AT27" s="2">
        <v>5</v>
      </c>
      <c r="AU27" s="54" t="e">
        <f>#REF!</f>
        <v>#REF!</v>
      </c>
    </row>
    <row r="28" spans="1:47" ht="15.75" customHeight="1">
      <c r="A28" s="549"/>
      <c r="B28" s="24"/>
      <c r="C28" s="24"/>
      <c r="D28" s="713" t="s">
        <v>13</v>
      </c>
      <c r="E28" s="713"/>
      <c r="F28" s="721"/>
      <c r="G28" s="721"/>
      <c r="H28" s="24">
        <v>1</v>
      </c>
      <c r="I28" s="24"/>
      <c r="J28" s="24"/>
      <c r="K28" s="24"/>
      <c r="L28" s="24"/>
      <c r="M28" s="24"/>
      <c r="N28" s="722">
        <f>VLOOKUP(D6,Parametro!A:L,9,0)</f>
        <v>1549.3</v>
      </c>
      <c r="O28" s="722"/>
      <c r="P28" s="723"/>
      <c r="Q28" s="549"/>
      <c r="R28" s="29"/>
      <c r="S28" s="24"/>
      <c r="T28" s="24"/>
      <c r="U28" s="55" t="s">
        <v>44</v>
      </c>
      <c r="V28" s="55"/>
      <c r="W28" s="55"/>
      <c r="X28" s="55"/>
      <c r="Y28" s="55"/>
      <c r="Z28" s="55"/>
      <c r="AA28" s="24"/>
      <c r="AB28" s="24"/>
      <c r="AC28" s="24"/>
      <c r="AD28" s="24"/>
      <c r="AE28" s="24"/>
      <c r="AF28" s="24"/>
      <c r="AG28" s="37"/>
      <c r="AH28" s="600">
        <f>(AH27*AH26)/AH25</f>
        <v>0.01002656</v>
      </c>
      <c r="AT28" s="2">
        <v>6</v>
      </c>
      <c r="AU28" s="54" t="e">
        <f>#REF!</f>
        <v>#REF!</v>
      </c>
    </row>
    <row r="29" spans="1:47" ht="15.75" customHeight="1">
      <c r="A29" s="549"/>
      <c r="B29" s="24"/>
      <c r="C29" s="24"/>
      <c r="D29" s="713"/>
      <c r="E29" s="713"/>
      <c r="F29" s="721"/>
      <c r="G29" s="721"/>
      <c r="H29" s="24"/>
      <c r="I29" s="24"/>
      <c r="J29" s="24"/>
      <c r="K29" s="24"/>
      <c r="L29" s="24"/>
      <c r="M29" s="24"/>
      <c r="N29" s="722"/>
      <c r="O29" s="722"/>
      <c r="P29" s="723"/>
      <c r="Q29" s="554"/>
      <c r="R29" s="40"/>
      <c r="S29" s="32"/>
      <c r="T29" s="32"/>
      <c r="U29" s="58" t="s">
        <v>45</v>
      </c>
      <c r="V29" s="58"/>
      <c r="W29" s="58"/>
      <c r="X29" s="58"/>
      <c r="Y29" s="58"/>
      <c r="Z29" s="58"/>
      <c r="AA29" s="32"/>
      <c r="AB29" s="32"/>
      <c r="AC29" s="32"/>
      <c r="AD29" s="32"/>
      <c r="AE29" s="32"/>
      <c r="AF29" s="32"/>
      <c r="AG29" s="59"/>
      <c r="AH29" s="598">
        <f>SUM(AH24,AH28)</f>
        <v>0.02005312</v>
      </c>
      <c r="AT29" s="2">
        <v>7</v>
      </c>
      <c r="AU29" s="54" t="e">
        <f>#REF!</f>
        <v>#REF!</v>
      </c>
    </row>
    <row r="30" spans="1:47" ht="15.75" customHeight="1" thickBot="1">
      <c r="A30" s="551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724">
        <f>SUM(N28:P29)</f>
        <v>1549.3</v>
      </c>
      <c r="O30" s="724"/>
      <c r="P30" s="725"/>
      <c r="Q30" s="560"/>
      <c r="R30" s="45"/>
      <c r="S30" s="7"/>
      <c r="T30" s="514" t="s">
        <v>46</v>
      </c>
      <c r="U30" s="7"/>
      <c r="V30" s="7"/>
      <c r="W30" s="7"/>
      <c r="X30" s="7"/>
      <c r="Y30" s="7"/>
      <c r="Z30" s="7"/>
      <c r="AA30" s="60"/>
      <c r="AB30" s="60"/>
      <c r="AC30" s="7"/>
      <c r="AD30" s="7"/>
      <c r="AE30" s="7"/>
      <c r="AF30" s="7"/>
      <c r="AG30" s="61"/>
      <c r="AH30" s="579" t="s">
        <v>47</v>
      </c>
      <c r="AT30" s="2">
        <v>8</v>
      </c>
      <c r="AU30" s="54" t="e">
        <f>#REF!</f>
        <v>#REF!</v>
      </c>
    </row>
    <row r="31" spans="1:47" ht="15.75" customHeight="1" thickBot="1">
      <c r="A31" s="726">
        <v>2</v>
      </c>
      <c r="B31" s="727"/>
      <c r="C31" s="727"/>
      <c r="D31" s="727"/>
      <c r="E31" s="727"/>
      <c r="F31" s="727"/>
      <c r="G31" s="727"/>
      <c r="H31" s="727"/>
      <c r="I31" s="727"/>
      <c r="J31" s="727"/>
      <c r="K31" s="727"/>
      <c r="L31" s="727"/>
      <c r="M31" s="727"/>
      <c r="N31" s="727"/>
      <c r="O31" s="727"/>
      <c r="P31" s="728"/>
      <c r="Q31" s="549"/>
      <c r="R31" s="29"/>
      <c r="S31" s="24"/>
      <c r="T31" s="24"/>
      <c r="U31" s="24" t="s">
        <v>48</v>
      </c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62"/>
      <c r="AH31" s="577">
        <v>7000</v>
      </c>
      <c r="AT31" s="2">
        <v>9</v>
      </c>
      <c r="AU31" s="54" t="e">
        <f>#REF!</f>
        <v>#REF!</v>
      </c>
    </row>
    <row r="32" spans="1:47" ht="15.75" customHeight="1">
      <c r="A32" s="729" t="s">
        <v>50</v>
      </c>
      <c r="B32" s="730"/>
      <c r="C32" s="730"/>
      <c r="D32" s="730"/>
      <c r="E32" s="730"/>
      <c r="F32" s="730"/>
      <c r="G32" s="730"/>
      <c r="H32" s="730"/>
      <c r="I32" s="730"/>
      <c r="J32" s="730"/>
      <c r="K32" s="730"/>
      <c r="L32" s="730"/>
      <c r="M32" s="730"/>
      <c r="N32" s="730"/>
      <c r="O32" s="730"/>
      <c r="P32" s="731"/>
      <c r="Q32" s="549"/>
      <c r="R32" s="29"/>
      <c r="S32" s="24"/>
      <c r="T32" s="24"/>
      <c r="U32" s="24" t="s">
        <v>49</v>
      </c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62"/>
      <c r="AH32" s="572">
        <f>Parametro!F50</f>
        <v>0.07122869671428572</v>
      </c>
      <c r="AT32" s="2">
        <v>10</v>
      </c>
      <c r="AU32" s="54" t="e">
        <f>#REF!</f>
        <v>#REF!</v>
      </c>
    </row>
    <row r="33" spans="1:47" ht="15.75" customHeight="1">
      <c r="A33" s="549"/>
      <c r="B33" s="24"/>
      <c r="C33" s="24" t="s">
        <v>52</v>
      </c>
      <c r="D33" s="24"/>
      <c r="E33" s="24"/>
      <c r="F33" s="24"/>
      <c r="G33" s="24"/>
      <c r="H33" s="24"/>
      <c r="I33" s="24"/>
      <c r="J33" s="65"/>
      <c r="K33" s="65"/>
      <c r="L33" s="65"/>
      <c r="M33" s="66">
        <f>IF($A$31=1,'Memoria de Calculo'!O80,'Memoria de Calculo'!O114)</f>
        <v>0.2</v>
      </c>
      <c r="N33" s="722">
        <f aca="true" t="shared" si="0" ref="N33:N40">(N$30*M33)</f>
        <v>309.86</v>
      </c>
      <c r="O33" s="722"/>
      <c r="P33" s="723"/>
      <c r="Q33" s="549"/>
      <c r="R33" s="29"/>
      <c r="S33" s="24"/>
      <c r="T33" s="24"/>
      <c r="U33" s="63" t="s">
        <v>51</v>
      </c>
      <c r="V33" s="63"/>
      <c r="W33" s="63"/>
      <c r="X33" s="63"/>
      <c r="Y33" s="63"/>
      <c r="Z33" s="63"/>
      <c r="AA33" s="24"/>
      <c r="AB33" s="24"/>
      <c r="AC33" s="24"/>
      <c r="AD33" s="24"/>
      <c r="AE33" s="24"/>
      <c r="AF33" s="24"/>
      <c r="AG33" s="64"/>
      <c r="AH33" s="572">
        <f>VLOOKUP(D6,Parametro!A:L,8,0)</f>
        <v>0.043365</v>
      </c>
      <c r="AT33" s="2">
        <v>11</v>
      </c>
      <c r="AU33" s="54" t="e">
        <f>#REF!</f>
        <v>#REF!</v>
      </c>
    </row>
    <row r="34" spans="1:47" ht="15.75" customHeight="1">
      <c r="A34" s="549"/>
      <c r="B34" s="24"/>
      <c r="C34" s="24" t="s">
        <v>53</v>
      </c>
      <c r="D34" s="24"/>
      <c r="E34" s="24"/>
      <c r="F34" s="24"/>
      <c r="G34" s="24"/>
      <c r="H34" s="24"/>
      <c r="I34" s="24"/>
      <c r="J34" s="66"/>
      <c r="K34" s="66"/>
      <c r="L34" s="66"/>
      <c r="M34" s="66">
        <f>IF($A$31=1,'Memoria de Calculo'!O81,'Memoria de Calculo'!O115)</f>
        <v>0.015</v>
      </c>
      <c r="N34" s="722">
        <f>(N$30*M34)</f>
        <v>23.2395</v>
      </c>
      <c r="O34" s="722"/>
      <c r="P34" s="723"/>
      <c r="Q34" s="554"/>
      <c r="R34" s="40"/>
      <c r="S34" s="32"/>
      <c r="T34" s="32"/>
      <c r="U34" s="741" t="s">
        <v>14</v>
      </c>
      <c r="V34" s="741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598">
        <f>SUM(AH32:AH33)</f>
        <v>0.11459369671428572</v>
      </c>
      <c r="AT34" s="2">
        <v>12</v>
      </c>
      <c r="AU34" s="54" t="e">
        <f>#REF!</f>
        <v>#REF!</v>
      </c>
    </row>
    <row r="35" spans="1:47" ht="15.75" customHeight="1">
      <c r="A35" s="549"/>
      <c r="B35" s="24"/>
      <c r="C35" s="24" t="s">
        <v>55</v>
      </c>
      <c r="D35" s="24"/>
      <c r="E35" s="24"/>
      <c r="F35" s="24"/>
      <c r="G35" s="24"/>
      <c r="H35" s="24"/>
      <c r="I35" s="24"/>
      <c r="J35" s="66"/>
      <c r="K35" s="66"/>
      <c r="L35" s="66"/>
      <c r="M35" s="66">
        <f>IF($A$31=1,'Memoria de Calculo'!O82,'Memoria de Calculo'!O116)</f>
        <v>0.01</v>
      </c>
      <c r="N35" s="722">
        <f t="shared" si="0"/>
        <v>15.493</v>
      </c>
      <c r="O35" s="722"/>
      <c r="P35" s="723"/>
      <c r="Q35" s="560"/>
      <c r="R35" s="45"/>
      <c r="S35" s="7"/>
      <c r="T35" s="514" t="s">
        <v>54</v>
      </c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574"/>
      <c r="AT35" s="2">
        <v>13</v>
      </c>
      <c r="AU35" s="54" t="e">
        <f>#REF!</f>
        <v>#REF!</v>
      </c>
    </row>
    <row r="36" spans="1:47" ht="15.75" customHeight="1">
      <c r="A36" s="549"/>
      <c r="B36" s="24"/>
      <c r="C36" s="24" t="s">
        <v>57</v>
      </c>
      <c r="D36" s="24"/>
      <c r="E36" s="24"/>
      <c r="F36" s="24"/>
      <c r="G36" s="24"/>
      <c r="H36" s="24"/>
      <c r="I36" s="24"/>
      <c r="J36" s="66"/>
      <c r="K36" s="66"/>
      <c r="L36" s="66"/>
      <c r="M36" s="66">
        <f>IF($A$31=1,'Memoria de Calculo'!O83,'Memoria de Calculo'!O117)</f>
        <v>0.002</v>
      </c>
      <c r="N36" s="722">
        <f t="shared" si="0"/>
        <v>3.0986</v>
      </c>
      <c r="O36" s="722"/>
      <c r="P36" s="723"/>
      <c r="Q36" s="549"/>
      <c r="R36" s="29"/>
      <c r="S36" s="24"/>
      <c r="T36" s="67"/>
      <c r="U36" s="24" t="s">
        <v>56</v>
      </c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601">
        <f>SUM(AH14,AH18,AH29,AH34)</f>
        <v>0.9082559767142857</v>
      </c>
      <c r="AI36" s="68"/>
      <c r="AJ36" s="68"/>
      <c r="AT36" s="2">
        <v>14</v>
      </c>
      <c r="AU36" s="54" t="e">
        <f>#REF!</f>
        <v>#REF!</v>
      </c>
    </row>
    <row r="37" spans="1:47" ht="18" customHeight="1">
      <c r="A37" s="549"/>
      <c r="B37" s="24"/>
      <c r="C37" s="24" t="s">
        <v>58</v>
      </c>
      <c r="D37" s="24"/>
      <c r="E37" s="24"/>
      <c r="F37" s="24"/>
      <c r="G37" s="24"/>
      <c r="H37" s="24"/>
      <c r="I37" s="24"/>
      <c r="J37" s="66"/>
      <c r="K37" s="66"/>
      <c r="L37" s="66"/>
      <c r="M37" s="66">
        <f>IF($A$31=1,'Memoria de Calculo'!O84,'Memoria de Calculo'!O118)</f>
        <v>0.025</v>
      </c>
      <c r="N37" s="722">
        <f t="shared" si="0"/>
        <v>38.7325</v>
      </c>
      <c r="O37" s="722"/>
      <c r="P37" s="723"/>
      <c r="Q37" s="549"/>
      <c r="R37" s="24"/>
      <c r="S37" s="24"/>
      <c r="T37" s="67"/>
      <c r="U37" s="24" t="s">
        <v>307</v>
      </c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580">
        <f>W6</f>
        <v>60</v>
      </c>
      <c r="AI37" s="69"/>
      <c r="AJ37" s="69"/>
      <c r="AT37" s="2">
        <v>15</v>
      </c>
      <c r="AU37" s="54" t="e">
        <f>#REF!</f>
        <v>#REF!</v>
      </c>
    </row>
    <row r="38" spans="1:47" ht="15.75" customHeight="1">
      <c r="A38" s="549"/>
      <c r="B38" s="24"/>
      <c r="C38" s="24" t="s">
        <v>59</v>
      </c>
      <c r="D38" s="24"/>
      <c r="E38" s="24"/>
      <c r="F38" s="24"/>
      <c r="G38" s="24"/>
      <c r="H38" s="24"/>
      <c r="I38" s="24"/>
      <c r="J38" s="66"/>
      <c r="K38" s="66"/>
      <c r="L38" s="66"/>
      <c r="M38" s="66">
        <f>IF($A$31=1,'Memoria de Calculo'!O85,'Memoria de Calculo'!O119)</f>
        <v>0.08</v>
      </c>
      <c r="N38" s="722">
        <f t="shared" si="0"/>
        <v>123.944</v>
      </c>
      <c r="O38" s="722"/>
      <c r="P38" s="723"/>
      <c r="Q38" s="549"/>
      <c r="R38" s="24"/>
      <c r="S38" s="24"/>
      <c r="T38" s="24"/>
      <c r="U38" s="24" t="s">
        <v>308</v>
      </c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545">
        <v>22</v>
      </c>
      <c r="AI38" s="69"/>
      <c r="AJ38" s="69"/>
      <c r="AT38" s="2">
        <v>16</v>
      </c>
      <c r="AU38" s="54" t="e">
        <f>#REF!</f>
        <v>#REF!</v>
      </c>
    </row>
    <row r="39" spans="1:47" ht="15.75" customHeight="1">
      <c r="A39" s="549"/>
      <c r="B39" s="24"/>
      <c r="C39" s="24" t="s">
        <v>61</v>
      </c>
      <c r="D39" s="24"/>
      <c r="E39" s="24"/>
      <c r="F39" s="24"/>
      <c r="G39" s="24"/>
      <c r="H39" s="24"/>
      <c r="I39" s="24"/>
      <c r="J39" s="66"/>
      <c r="K39" s="66"/>
      <c r="L39" s="66"/>
      <c r="M39" s="66">
        <f>IF($A$31=1,'Memoria de Calculo'!O86,'Memoria de Calculo'!O120)</f>
        <v>0.03</v>
      </c>
      <c r="N39" s="722">
        <f t="shared" si="0"/>
        <v>46.479</v>
      </c>
      <c r="O39" s="722"/>
      <c r="P39" s="723"/>
      <c r="Q39" s="549"/>
      <c r="R39" s="24"/>
      <c r="S39" s="24"/>
      <c r="T39" s="24"/>
      <c r="U39" s="506" t="s">
        <v>309</v>
      </c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581">
        <f>(AH38*AH37)</f>
        <v>1320</v>
      </c>
      <c r="AI39" s="69"/>
      <c r="AJ39" s="69"/>
      <c r="AT39" s="2">
        <v>17</v>
      </c>
      <c r="AU39" s="54" t="e">
        <f>#REF!</f>
        <v>#REF!</v>
      </c>
    </row>
    <row r="40" spans="1:47" ht="15.75" customHeight="1" thickBot="1">
      <c r="A40" s="549"/>
      <c r="B40" s="24"/>
      <c r="C40" s="24" t="s">
        <v>63</v>
      </c>
      <c r="D40" s="24"/>
      <c r="E40" s="24"/>
      <c r="F40" s="24"/>
      <c r="G40" s="24"/>
      <c r="H40" s="24"/>
      <c r="I40" s="24"/>
      <c r="J40" s="66"/>
      <c r="K40" s="66"/>
      <c r="L40" s="66"/>
      <c r="M40" s="66">
        <f>IF($A$31=1,'Memoria de Calculo'!O87,'Memoria de Calculo'!O121)</f>
        <v>0.006</v>
      </c>
      <c r="N40" s="722">
        <f t="shared" si="0"/>
        <v>9.2958</v>
      </c>
      <c r="O40" s="722"/>
      <c r="P40" s="723"/>
      <c r="Q40" s="551"/>
      <c r="R40" s="50"/>
      <c r="S40" s="50"/>
      <c r="T40" s="50"/>
      <c r="U40" s="70" t="s">
        <v>60</v>
      </c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71"/>
      <c r="AH40" s="582">
        <f>(AH36*AH39)</f>
        <v>1198.8978892628572</v>
      </c>
      <c r="AT40" s="2">
        <v>18</v>
      </c>
      <c r="AU40" s="54" t="e">
        <f>#REF!</f>
        <v>#REF!</v>
      </c>
    </row>
    <row r="41" spans="1:47" ht="15.75" customHeight="1" thickBot="1">
      <c r="A41" s="549"/>
      <c r="B41" s="24"/>
      <c r="C41" s="73" t="s">
        <v>65</v>
      </c>
      <c r="D41" s="73"/>
      <c r="E41" s="73"/>
      <c r="F41" s="73"/>
      <c r="G41" s="24"/>
      <c r="H41" s="24"/>
      <c r="I41" s="24"/>
      <c r="J41" s="737">
        <f>SUM(M33:M40)</f>
        <v>0.3680000000000001</v>
      </c>
      <c r="K41" s="737"/>
      <c r="L41" s="737"/>
      <c r="M41" s="737"/>
      <c r="N41" s="738">
        <f>SUM(N33:P40)</f>
        <v>570.1424000000001</v>
      </c>
      <c r="O41" s="738"/>
      <c r="P41" s="739"/>
      <c r="Q41" s="583"/>
      <c r="R41" s="72"/>
      <c r="S41" s="39"/>
      <c r="T41" s="510" t="s">
        <v>62</v>
      </c>
      <c r="U41" s="510"/>
      <c r="V41" s="510"/>
      <c r="W41" s="510"/>
      <c r="X41" s="510"/>
      <c r="Y41" s="510"/>
      <c r="Z41" s="39"/>
      <c r="AA41" s="39"/>
      <c r="AB41" s="39"/>
      <c r="AC41" s="39"/>
      <c r="AD41" s="39"/>
      <c r="AE41" s="39"/>
      <c r="AF41" s="740">
        <f>AH40</f>
        <v>1198.8978892628572</v>
      </c>
      <c r="AG41" s="740"/>
      <c r="AH41" s="584"/>
      <c r="AT41" s="2">
        <v>19</v>
      </c>
      <c r="AU41" s="54" t="e">
        <f>#REF!</f>
        <v>#REF!</v>
      </c>
    </row>
    <row r="42" spans="1:47" ht="15.75" customHeight="1" thickBot="1">
      <c r="A42" s="546"/>
      <c r="B42" s="35"/>
      <c r="C42" s="35"/>
      <c r="D42" s="35"/>
      <c r="E42" s="77"/>
      <c r="F42" s="35"/>
      <c r="G42" s="35"/>
      <c r="H42" s="35"/>
      <c r="I42" s="35"/>
      <c r="J42" s="35"/>
      <c r="K42" s="78"/>
      <c r="L42" s="79"/>
      <c r="M42" s="79"/>
      <c r="N42" s="747"/>
      <c r="O42" s="747"/>
      <c r="P42" s="748"/>
      <c r="Q42" s="583"/>
      <c r="R42" s="72"/>
      <c r="S42" s="39"/>
      <c r="T42" s="510" t="s">
        <v>64</v>
      </c>
      <c r="U42" s="510"/>
      <c r="V42" s="510"/>
      <c r="W42" s="510"/>
      <c r="X42" s="510"/>
      <c r="Y42" s="510"/>
      <c r="Z42" s="39"/>
      <c r="AA42" s="39"/>
      <c r="AB42" s="39"/>
      <c r="AC42" s="39"/>
      <c r="AD42" s="39"/>
      <c r="AE42" s="39"/>
      <c r="AF42" s="740">
        <f>SUM(N92,AF41)</f>
        <v>5060.719870373969</v>
      </c>
      <c r="AG42" s="740"/>
      <c r="AH42" s="584"/>
      <c r="AT42" s="2">
        <v>20</v>
      </c>
      <c r="AU42" s="54" t="e">
        <f>#REF!</f>
        <v>#REF!</v>
      </c>
    </row>
    <row r="43" spans="1:47" ht="15.75" customHeight="1">
      <c r="A43" s="729" t="s">
        <v>68</v>
      </c>
      <c r="B43" s="730"/>
      <c r="C43" s="730"/>
      <c r="D43" s="730"/>
      <c r="E43" s="730"/>
      <c r="F43" s="730"/>
      <c r="G43" s="730"/>
      <c r="H43" s="730"/>
      <c r="I43" s="730"/>
      <c r="J43" s="730"/>
      <c r="K43" s="730"/>
      <c r="L43" s="730"/>
      <c r="M43" s="730"/>
      <c r="N43" s="730"/>
      <c r="O43" s="730"/>
      <c r="P43" s="731"/>
      <c r="Q43" s="585"/>
      <c r="R43" s="75"/>
      <c r="S43" s="74"/>
      <c r="T43" s="514" t="s">
        <v>66</v>
      </c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6"/>
      <c r="AH43" s="586"/>
      <c r="AT43" s="2">
        <v>21</v>
      </c>
      <c r="AU43" s="54" t="e">
        <f>#REF!</f>
        <v>#REF!</v>
      </c>
    </row>
    <row r="44" spans="1:47" ht="15.75" customHeight="1">
      <c r="A44" s="549"/>
      <c r="B44" s="24"/>
      <c r="C44" s="513" t="s">
        <v>70</v>
      </c>
      <c r="D44" s="513"/>
      <c r="E44" s="513"/>
      <c r="F44" s="513"/>
      <c r="G44" s="24"/>
      <c r="H44" s="24"/>
      <c r="I44" s="24"/>
      <c r="J44" s="742">
        <f>IF($A$31=1,'Memoria de Calculo'!O91,'Memoria de Calculo'!O125)</f>
        <v>0.11111111111111101</v>
      </c>
      <c r="K44" s="742"/>
      <c r="L44" s="742"/>
      <c r="M44" s="742"/>
      <c r="N44" s="722">
        <f aca="true" t="shared" si="1" ref="N44:N51">(N$30*J44)</f>
        <v>172.14444444444428</v>
      </c>
      <c r="O44" s="722"/>
      <c r="P44" s="723"/>
      <c r="Q44" s="549"/>
      <c r="R44" s="29"/>
      <c r="S44" s="24"/>
      <c r="T44" s="24"/>
      <c r="U44" s="24" t="s">
        <v>67</v>
      </c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749">
        <f>AF42</f>
        <v>5060.719870373969</v>
      </c>
      <c r="AH44" s="750"/>
      <c r="AT44" s="2">
        <v>22</v>
      </c>
      <c r="AU44" s="54" t="e">
        <f>#REF!</f>
        <v>#REF!</v>
      </c>
    </row>
    <row r="45" spans="1:47" ht="15.75" customHeight="1">
      <c r="A45" s="549"/>
      <c r="B45" s="24"/>
      <c r="C45" s="513" t="s">
        <v>71</v>
      </c>
      <c r="D45" s="513"/>
      <c r="E45" s="513"/>
      <c r="F45" s="513"/>
      <c r="G45" s="24"/>
      <c r="H45" s="24"/>
      <c r="I45" s="24"/>
      <c r="J45" s="742">
        <f>IF($A$31=1,'Memoria de Calculo'!O92,'Memoria de Calculo'!O126)</f>
        <v>0.0194</v>
      </c>
      <c r="K45" s="742"/>
      <c r="L45" s="742"/>
      <c r="M45" s="742"/>
      <c r="N45" s="722">
        <f>(N$30*J45)</f>
        <v>30.05642</v>
      </c>
      <c r="O45" s="722"/>
      <c r="P45" s="723"/>
      <c r="Q45" s="549"/>
      <c r="R45" s="29"/>
      <c r="S45" s="24"/>
      <c r="T45" s="24"/>
      <c r="U45" s="24" t="s">
        <v>69</v>
      </c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80">
        <v>0.15</v>
      </c>
      <c r="AG45" s="743">
        <f>(AG44*AF45)</f>
        <v>759.1079805560953</v>
      </c>
      <c r="AH45" s="744"/>
      <c r="AT45" s="2">
        <v>23</v>
      </c>
      <c r="AU45" s="54" t="e">
        <f>#REF!</f>
        <v>#REF!</v>
      </c>
    </row>
    <row r="46" spans="1:47" ht="15.75" customHeight="1">
      <c r="A46" s="549"/>
      <c r="B46" s="24"/>
      <c r="C46" s="513" t="s">
        <v>73</v>
      </c>
      <c r="D46" s="513"/>
      <c r="E46" s="513"/>
      <c r="F46" s="513"/>
      <c r="G46" s="24"/>
      <c r="H46" s="24"/>
      <c r="I46" s="24"/>
      <c r="J46" s="742">
        <f>IF($A$31=1,'Memoria de Calculo'!O93,'Memoria de Calculo'!O127)</f>
        <v>0.013900000000000001</v>
      </c>
      <c r="K46" s="742"/>
      <c r="L46" s="742"/>
      <c r="M46" s="742"/>
      <c r="N46" s="722">
        <f t="shared" si="1"/>
        <v>21.53527</v>
      </c>
      <c r="O46" s="722"/>
      <c r="P46" s="723"/>
      <c r="Q46" s="554"/>
      <c r="R46" s="40"/>
      <c r="S46" s="32"/>
      <c r="T46" s="32"/>
      <c r="U46" s="507" t="s">
        <v>14</v>
      </c>
      <c r="V46" s="32"/>
      <c r="W46" s="32"/>
      <c r="X46" s="32"/>
      <c r="Y46" s="32"/>
      <c r="Z46" s="32"/>
      <c r="AA46" s="32"/>
      <c r="AB46" s="32"/>
      <c r="AC46" s="32"/>
      <c r="AD46" s="32"/>
      <c r="AE46" s="81"/>
      <c r="AF46" s="82"/>
      <c r="AG46" s="745">
        <f>SUM(AG44:AH45)</f>
        <v>5819.8278509300635</v>
      </c>
      <c r="AH46" s="746"/>
      <c r="AT46" s="2">
        <v>24</v>
      </c>
      <c r="AU46" s="54" t="e">
        <f>#REF!</f>
        <v>#REF!</v>
      </c>
    </row>
    <row r="47" spans="1:47" ht="15.75" customHeight="1">
      <c r="A47" s="549"/>
      <c r="B47" s="24"/>
      <c r="C47" s="513" t="s">
        <v>75</v>
      </c>
      <c r="D47" s="513"/>
      <c r="E47" s="513"/>
      <c r="F47" s="513"/>
      <c r="G47" s="24"/>
      <c r="H47" s="24"/>
      <c r="I47" s="24"/>
      <c r="J47" s="742">
        <f>IF($A$31=1,'Memoria de Calculo'!O94,'Memoria de Calculo'!O128)</f>
        <v>0.0033</v>
      </c>
      <c r="K47" s="742"/>
      <c r="L47" s="742"/>
      <c r="M47" s="742"/>
      <c r="N47" s="722">
        <f t="shared" si="1"/>
        <v>5.11269</v>
      </c>
      <c r="O47" s="722"/>
      <c r="P47" s="723"/>
      <c r="Q47" s="560"/>
      <c r="R47" s="45"/>
      <c r="S47" s="7"/>
      <c r="T47" s="514" t="s">
        <v>72</v>
      </c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83"/>
      <c r="AH47" s="574"/>
      <c r="AT47" s="2">
        <v>25</v>
      </c>
      <c r="AU47" s="54" t="e">
        <f>#REF!</f>
        <v>#REF!</v>
      </c>
    </row>
    <row r="48" spans="1:47" ht="15.75" customHeight="1">
      <c r="A48" s="549"/>
      <c r="B48" s="24"/>
      <c r="C48" s="513" t="s">
        <v>77</v>
      </c>
      <c r="D48" s="513"/>
      <c r="E48" s="513"/>
      <c r="F48" s="513"/>
      <c r="G48" s="24"/>
      <c r="H48" s="24"/>
      <c r="I48" s="24"/>
      <c r="J48" s="742">
        <f>IF($A$31=1,'Memoria de Calculo'!O95,'Memoria de Calculo'!O129)</f>
        <v>0.0027</v>
      </c>
      <c r="K48" s="742"/>
      <c r="L48" s="742"/>
      <c r="M48" s="742"/>
      <c r="N48" s="722">
        <f t="shared" si="1"/>
        <v>4.18311</v>
      </c>
      <c r="O48" s="722"/>
      <c r="P48" s="723"/>
      <c r="Q48" s="549"/>
      <c r="R48" s="29"/>
      <c r="S48" s="24"/>
      <c r="T48" s="24"/>
      <c r="U48" s="24" t="s">
        <v>74</v>
      </c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751">
        <f>AG46</f>
        <v>5819.8278509300635</v>
      </c>
      <c r="AH48" s="752"/>
      <c r="AT48" s="2">
        <v>26</v>
      </c>
      <c r="AU48" s="54" t="e">
        <f>#REF!</f>
        <v>#REF!</v>
      </c>
    </row>
    <row r="49" spans="1:47" ht="15" customHeight="1">
      <c r="A49" s="549"/>
      <c r="B49" s="24"/>
      <c r="C49" s="85" t="s">
        <v>78</v>
      </c>
      <c r="D49" s="85"/>
      <c r="E49" s="85"/>
      <c r="F49" s="85"/>
      <c r="G49" s="24"/>
      <c r="H49" s="24"/>
      <c r="I49" s="24"/>
      <c r="J49" s="742">
        <f>IF($A$31=1,'Memoria de Calculo'!O96,'Memoria de Calculo'!O130)</f>
        <v>0.0007</v>
      </c>
      <c r="K49" s="742"/>
      <c r="L49" s="742"/>
      <c r="M49" s="742"/>
      <c r="N49" s="722">
        <f t="shared" si="1"/>
        <v>1.0845099999999999</v>
      </c>
      <c r="O49" s="722"/>
      <c r="P49" s="723"/>
      <c r="Q49" s="549"/>
      <c r="R49" s="29"/>
      <c r="S49" s="24"/>
      <c r="T49" s="24"/>
      <c r="U49" s="24" t="s">
        <v>76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80">
        <v>0.2</v>
      </c>
      <c r="AG49" s="743">
        <f>(AF49*AG48)</f>
        <v>1163.9655701860127</v>
      </c>
      <c r="AH49" s="744"/>
      <c r="AT49" s="2">
        <v>27</v>
      </c>
      <c r="AU49" s="54" t="e">
        <f>#REF!</f>
        <v>#REF!</v>
      </c>
    </row>
    <row r="50" spans="1:47" ht="15.75" customHeight="1">
      <c r="A50" s="549"/>
      <c r="B50" s="24"/>
      <c r="C50" s="513" t="s">
        <v>79</v>
      </c>
      <c r="D50" s="513"/>
      <c r="E50" s="513"/>
      <c r="F50" s="513"/>
      <c r="G50" s="24"/>
      <c r="H50" s="24"/>
      <c r="I50" s="24"/>
      <c r="J50" s="742">
        <f>IF($A$31=1,'Memoria de Calculo'!O97,'Memoria de Calculo'!O131)</f>
        <v>0.0002</v>
      </c>
      <c r="K50" s="742"/>
      <c r="L50" s="742"/>
      <c r="M50" s="742"/>
      <c r="N50" s="722">
        <f t="shared" si="1"/>
        <v>0.30986</v>
      </c>
      <c r="O50" s="722"/>
      <c r="P50" s="723"/>
      <c r="Q50" s="554"/>
      <c r="R50" s="40"/>
      <c r="S50" s="32"/>
      <c r="T50" s="32"/>
      <c r="U50" s="507" t="s">
        <v>14</v>
      </c>
      <c r="V50" s="507"/>
      <c r="W50" s="32"/>
      <c r="X50" s="32"/>
      <c r="Y50" s="32"/>
      <c r="Z50" s="32"/>
      <c r="AA50" s="32"/>
      <c r="AB50" s="32"/>
      <c r="AC50" s="32"/>
      <c r="AD50" s="32"/>
      <c r="AE50" s="32"/>
      <c r="AF50" s="84"/>
      <c r="AG50" s="745">
        <f>SUM(AG48:AH49)</f>
        <v>6983.793421116076</v>
      </c>
      <c r="AH50" s="746"/>
      <c r="AT50" s="2">
        <v>28</v>
      </c>
      <c r="AU50" s="54" t="e">
        <f>#REF!</f>
        <v>#REF!</v>
      </c>
    </row>
    <row r="51" spans="1:47" ht="15.75" customHeight="1">
      <c r="A51" s="549"/>
      <c r="B51" s="24"/>
      <c r="C51" s="513" t="s">
        <v>81</v>
      </c>
      <c r="D51" s="513"/>
      <c r="E51" s="513"/>
      <c r="F51" s="513"/>
      <c r="G51" s="24"/>
      <c r="H51" s="24"/>
      <c r="I51" s="24"/>
      <c r="J51" s="742">
        <f>IF($A$31=1,'Memoria de Calculo'!O98,'Memoria de Calculo'!O132)</f>
        <v>0.0833333333333333</v>
      </c>
      <c r="K51" s="742"/>
      <c r="L51" s="742"/>
      <c r="M51" s="742"/>
      <c r="N51" s="722">
        <f t="shared" si="1"/>
        <v>129.1083333333333</v>
      </c>
      <c r="O51" s="722"/>
      <c r="P51" s="723"/>
      <c r="Q51" s="554"/>
      <c r="R51" s="40"/>
      <c r="S51" s="32"/>
      <c r="T51" s="32"/>
      <c r="U51" s="507"/>
      <c r="V51" s="507"/>
      <c r="W51" s="32"/>
      <c r="X51" s="32"/>
      <c r="Y51" s="32"/>
      <c r="Z51" s="32"/>
      <c r="AA51" s="32"/>
      <c r="AB51" s="32"/>
      <c r="AC51" s="32"/>
      <c r="AD51" s="32"/>
      <c r="AE51" s="32"/>
      <c r="AF51" s="84"/>
      <c r="AG51" s="86"/>
      <c r="AH51" s="587"/>
      <c r="AT51" s="2">
        <v>29</v>
      </c>
      <c r="AU51" s="54" t="e">
        <f>#REF!</f>
        <v>#REF!</v>
      </c>
    </row>
    <row r="52" spans="1:47" ht="15.75" customHeight="1">
      <c r="A52" s="549"/>
      <c r="B52" s="24"/>
      <c r="C52" s="73" t="s">
        <v>83</v>
      </c>
      <c r="D52" s="24"/>
      <c r="E52" s="24"/>
      <c r="F52" s="24"/>
      <c r="G52" s="24"/>
      <c r="H52" s="24"/>
      <c r="I52" s="24"/>
      <c r="J52" s="24"/>
      <c r="K52" s="24"/>
      <c r="L52" s="737">
        <f>SUM(J44:M51)</f>
        <v>0.23464444444444432</v>
      </c>
      <c r="M52" s="737"/>
      <c r="N52" s="738">
        <f>SUM(N44:P51)</f>
        <v>363.53463777777756</v>
      </c>
      <c r="O52" s="738"/>
      <c r="P52" s="739"/>
      <c r="Q52" s="560"/>
      <c r="R52" s="45"/>
      <c r="S52" s="7"/>
      <c r="T52" s="514" t="s">
        <v>80</v>
      </c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87"/>
      <c r="AG52" s="88"/>
      <c r="AH52" s="588"/>
      <c r="AT52" s="2">
        <v>30</v>
      </c>
      <c r="AU52" s="54" t="e">
        <f>#REF!</f>
        <v>#REF!</v>
      </c>
    </row>
    <row r="53" spans="1:47" ht="15.75" customHeight="1" thickBot="1">
      <c r="A53" s="546"/>
      <c r="B53" s="35"/>
      <c r="C53" s="35"/>
      <c r="D53" s="35"/>
      <c r="E53" s="77"/>
      <c r="F53" s="35"/>
      <c r="G53" s="35"/>
      <c r="H53" s="35"/>
      <c r="I53" s="35"/>
      <c r="J53" s="35"/>
      <c r="K53" s="35"/>
      <c r="L53" s="79"/>
      <c r="M53" s="79"/>
      <c r="N53" s="90"/>
      <c r="O53" s="90"/>
      <c r="P53" s="552"/>
      <c r="Q53" s="549"/>
      <c r="R53" s="29"/>
      <c r="S53" s="24"/>
      <c r="T53" s="67"/>
      <c r="U53" s="24" t="s">
        <v>82</v>
      </c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66"/>
      <c r="AG53" s="89"/>
      <c r="AH53" s="589">
        <f>AG50</f>
        <v>6983.793421116076</v>
      </c>
      <c r="AT53" s="2">
        <v>31</v>
      </c>
      <c r="AU53" s="54" t="e">
        <f>#REF!</f>
        <v>#REF!</v>
      </c>
    </row>
    <row r="54" spans="1:47" ht="15.75" customHeight="1" thickBot="1">
      <c r="A54" s="705" t="s">
        <v>86</v>
      </c>
      <c r="B54" s="706"/>
      <c r="C54" s="706"/>
      <c r="D54" s="706"/>
      <c r="E54" s="706"/>
      <c r="F54" s="706"/>
      <c r="G54" s="706"/>
      <c r="H54" s="706"/>
      <c r="I54" s="706"/>
      <c r="J54" s="706"/>
      <c r="K54" s="706"/>
      <c r="L54" s="706"/>
      <c r="M54" s="706"/>
      <c r="N54" s="706"/>
      <c r="O54" s="706"/>
      <c r="P54" s="707"/>
      <c r="Q54" s="549"/>
      <c r="R54" s="29"/>
      <c r="S54" s="24"/>
      <c r="T54" s="24"/>
      <c r="U54" s="24" t="s">
        <v>84</v>
      </c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80">
        <f>IF(A31=1,0,'Memoria de Calculo'!O147)</f>
        <v>0.05</v>
      </c>
      <c r="AG54" s="89"/>
      <c r="AH54" s="590">
        <f>(AH$53*AF54)</f>
        <v>349.18967105580384</v>
      </c>
      <c r="AT54" s="2">
        <v>32</v>
      </c>
      <c r="AU54" s="54" t="e">
        <f>#REF!</f>
        <v>#REF!</v>
      </c>
    </row>
    <row r="55" spans="1:47" ht="15.75" customHeight="1">
      <c r="A55" s="553"/>
      <c r="B55" s="25"/>
      <c r="C55" s="94" t="s">
        <v>88</v>
      </c>
      <c r="D55" s="94"/>
      <c r="E55" s="94"/>
      <c r="F55" s="94"/>
      <c r="G55" s="24"/>
      <c r="H55" s="24"/>
      <c r="I55" s="25"/>
      <c r="J55" s="25"/>
      <c r="K55" s="95"/>
      <c r="L55" s="96"/>
      <c r="M55" s="96">
        <f>'Memoria de Calculo'!O102</f>
        <v>0.004200000000000001</v>
      </c>
      <c r="N55" s="761">
        <f aca="true" t="shared" si="2" ref="N55:N61">(N$30*M55)</f>
        <v>6.507060000000001</v>
      </c>
      <c r="O55" s="761"/>
      <c r="P55" s="762"/>
      <c r="Q55" s="549"/>
      <c r="R55" s="29"/>
      <c r="S55" s="24"/>
      <c r="T55" s="24"/>
      <c r="U55" s="24" t="s">
        <v>85</v>
      </c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80">
        <f>IF(A31=1,0,'Memoria de Calculo'!O148)</f>
        <v>0.006500000000000001</v>
      </c>
      <c r="AG55" s="89"/>
      <c r="AH55" s="590">
        <f>(AH$53*AF55)</f>
        <v>45.3946572372545</v>
      </c>
      <c r="AT55" s="2">
        <v>33</v>
      </c>
      <c r="AU55" s="54" t="e">
        <f>#REF!</f>
        <v>#REF!</v>
      </c>
    </row>
    <row r="56" spans="1:47" ht="15.75" customHeight="1">
      <c r="A56" s="549"/>
      <c r="B56" s="24"/>
      <c r="C56" s="513" t="s">
        <v>90</v>
      </c>
      <c r="D56" s="513"/>
      <c r="E56" s="513"/>
      <c r="F56" s="513"/>
      <c r="G56" s="24"/>
      <c r="H56" s="24"/>
      <c r="I56" s="24"/>
      <c r="J56" s="24"/>
      <c r="K56" s="97"/>
      <c r="L56" s="508"/>
      <c r="M56" s="508">
        <f>'Memoria de Calculo'!O103</f>
        <v>0.0016</v>
      </c>
      <c r="N56" s="753">
        <f t="shared" si="2"/>
        <v>2.47888</v>
      </c>
      <c r="O56" s="753"/>
      <c r="P56" s="754"/>
      <c r="Q56" s="549"/>
      <c r="R56" s="29"/>
      <c r="S56" s="24"/>
      <c r="T56" s="24"/>
      <c r="U56" s="24" t="s">
        <v>87</v>
      </c>
      <c r="V56" s="24"/>
      <c r="W56" s="24"/>
      <c r="X56" s="24"/>
      <c r="Y56" s="24"/>
      <c r="Z56" s="24"/>
      <c r="AA56" s="24"/>
      <c r="AB56" s="24"/>
      <c r="AC56" s="24"/>
      <c r="AD56" s="24"/>
      <c r="AE56" s="91"/>
      <c r="AF56" s="92">
        <f>IF(A31=1,0,'Memoria de Calculo'!O149)</f>
        <v>0.03</v>
      </c>
      <c r="AG56" s="93"/>
      <c r="AH56" s="590">
        <f>(AH$53*AF56)</f>
        <v>209.51380263348227</v>
      </c>
      <c r="AT56" s="2">
        <v>34</v>
      </c>
      <c r="AU56" s="54" t="e">
        <f>#REF!</f>
        <v>#REF!</v>
      </c>
    </row>
    <row r="57" spans="1:47" ht="15.75" customHeight="1">
      <c r="A57" s="549"/>
      <c r="B57" s="24"/>
      <c r="C57" s="513" t="s">
        <v>92</v>
      </c>
      <c r="D57" s="513"/>
      <c r="E57" s="513"/>
      <c r="F57" s="513"/>
      <c r="G57" s="24"/>
      <c r="H57" s="24"/>
      <c r="I57" s="24"/>
      <c r="J57" s="24"/>
      <c r="K57" s="97"/>
      <c r="L57" s="508"/>
      <c r="M57" s="508">
        <f>'Memoria de Calculo'!O104</f>
        <v>0.00030000000000000003</v>
      </c>
      <c r="N57" s="753">
        <f t="shared" si="2"/>
        <v>0.46479000000000004</v>
      </c>
      <c r="O57" s="753"/>
      <c r="P57" s="754"/>
      <c r="Q57" s="549"/>
      <c r="R57" s="29"/>
      <c r="S57" s="24"/>
      <c r="T57" s="24"/>
      <c r="U57" s="24" t="s">
        <v>89</v>
      </c>
      <c r="V57" s="24"/>
      <c r="W57" s="24"/>
      <c r="X57" s="24"/>
      <c r="Y57" s="24"/>
      <c r="Z57" s="24"/>
      <c r="AA57" s="24"/>
      <c r="AB57" s="24"/>
      <c r="AC57" s="24"/>
      <c r="AD57" s="24"/>
      <c r="AE57" s="91"/>
      <c r="AF57" s="92">
        <f>IF(A31=1,'Memoria de Calculo'!O150,0)</f>
        <v>0</v>
      </c>
      <c r="AG57" s="93"/>
      <c r="AH57" s="590">
        <f>(AH$53*AF57)</f>
        <v>0</v>
      </c>
      <c r="AI57" s="102"/>
      <c r="AJ57" s="102"/>
      <c r="AT57" s="2">
        <v>35</v>
      </c>
      <c r="AU57" s="54" t="e">
        <f>#REF!</f>
        <v>#REF!</v>
      </c>
    </row>
    <row r="58" spans="1:47" ht="15.75" customHeight="1">
      <c r="A58" s="549"/>
      <c r="B58" s="24"/>
      <c r="C58" s="513" t="s">
        <v>93</v>
      </c>
      <c r="D58" s="513"/>
      <c r="E58" s="513"/>
      <c r="F58" s="513"/>
      <c r="G58" s="24"/>
      <c r="H58" s="24"/>
      <c r="I58" s="24"/>
      <c r="J58" s="24"/>
      <c r="K58" s="97"/>
      <c r="L58" s="508"/>
      <c r="M58" s="508">
        <f>'Memoria de Calculo'!O105</f>
        <v>0.032</v>
      </c>
      <c r="N58" s="753">
        <f t="shared" si="2"/>
        <v>49.5776</v>
      </c>
      <c r="O58" s="753"/>
      <c r="P58" s="754"/>
      <c r="Q58" s="554"/>
      <c r="R58" s="40"/>
      <c r="S58" s="32"/>
      <c r="T58" s="32"/>
      <c r="U58" s="507" t="s">
        <v>91</v>
      </c>
      <c r="V58" s="507"/>
      <c r="W58" s="507"/>
      <c r="X58" s="32"/>
      <c r="Y58" s="32"/>
      <c r="Z58" s="32"/>
      <c r="AA58" s="32"/>
      <c r="AB58" s="32"/>
      <c r="AC58" s="32"/>
      <c r="AD58" s="98"/>
      <c r="AE58" s="99"/>
      <c r="AF58" s="100">
        <f>SUM(AF54:AF57)</f>
        <v>0.0865</v>
      </c>
      <c r="AG58" s="101"/>
      <c r="AH58" s="591">
        <f>SUM(AH54:AH57)</f>
        <v>604.0981309265405</v>
      </c>
      <c r="AT58" s="2">
        <v>36</v>
      </c>
      <c r="AU58" s="54" t="e">
        <f>#REF!</f>
        <v>#REF!</v>
      </c>
    </row>
    <row r="59" spans="1:47" ht="15.75" customHeight="1" thickBot="1">
      <c r="A59" s="549"/>
      <c r="B59" s="24"/>
      <c r="C59" s="513" t="s">
        <v>94</v>
      </c>
      <c r="D59" s="513"/>
      <c r="E59" s="513"/>
      <c r="F59" s="513"/>
      <c r="G59" s="24"/>
      <c r="H59" s="24"/>
      <c r="I59" s="24"/>
      <c r="J59" s="24"/>
      <c r="K59" s="97"/>
      <c r="L59" s="508"/>
      <c r="M59" s="508">
        <f>'Memoria de Calculo'!O106</f>
        <v>0.0004</v>
      </c>
      <c r="N59" s="753">
        <f t="shared" si="2"/>
        <v>0.61972</v>
      </c>
      <c r="O59" s="753"/>
      <c r="P59" s="754"/>
      <c r="Q59" s="554"/>
      <c r="R59" s="40"/>
      <c r="S59" s="32"/>
      <c r="T59" s="32"/>
      <c r="U59" s="32"/>
      <c r="V59" s="507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592"/>
      <c r="AT59" s="2">
        <v>37</v>
      </c>
      <c r="AU59" s="54" t="e">
        <f>#REF!</f>
        <v>#REF!</v>
      </c>
    </row>
    <row r="60" spans="1:47" ht="15.75" customHeight="1" thickBot="1">
      <c r="A60" s="549"/>
      <c r="B60" s="24"/>
      <c r="C60" s="513" t="s">
        <v>96</v>
      </c>
      <c r="D60" s="513"/>
      <c r="E60" s="513"/>
      <c r="F60" s="513"/>
      <c r="G60" s="24"/>
      <c r="H60" s="24"/>
      <c r="I60" s="24"/>
      <c r="J60" s="24"/>
      <c r="K60" s="97"/>
      <c r="L60" s="508"/>
      <c r="M60" s="508">
        <f>'Memoria de Calculo'!O107</f>
        <v>0.0002</v>
      </c>
      <c r="N60" s="753">
        <f t="shared" si="2"/>
        <v>0.30986</v>
      </c>
      <c r="O60" s="753"/>
      <c r="P60" s="754"/>
      <c r="Q60" s="526"/>
      <c r="R60" s="103"/>
      <c r="S60" s="4"/>
      <c r="T60" s="104" t="s">
        <v>313</v>
      </c>
      <c r="U60" s="104"/>
      <c r="V60" s="104"/>
      <c r="W60" s="104"/>
      <c r="X60" s="104"/>
      <c r="Y60" s="104"/>
      <c r="Z60" s="104"/>
      <c r="AA60" s="104"/>
      <c r="AB60" s="104"/>
      <c r="AC60" s="4"/>
      <c r="AD60" s="4"/>
      <c r="AE60" s="4"/>
      <c r="AF60" s="4"/>
      <c r="AG60" s="105"/>
      <c r="AH60" s="593">
        <f>SUM(AH53,AH58)</f>
        <v>7587.891552042617</v>
      </c>
      <c r="AT60" s="2">
        <v>38</v>
      </c>
      <c r="AU60" s="54" t="e">
        <f>#REF!</f>
        <v>#REF!</v>
      </c>
    </row>
    <row r="61" spans="1:47" ht="15.75" customHeight="1" thickBot="1">
      <c r="A61" s="549"/>
      <c r="B61" s="24"/>
      <c r="C61" s="513" t="s">
        <v>97</v>
      </c>
      <c r="D61" s="513"/>
      <c r="E61" s="513"/>
      <c r="F61" s="513"/>
      <c r="G61" s="24"/>
      <c r="H61" s="24"/>
      <c r="I61" s="24"/>
      <c r="J61" s="24"/>
      <c r="K61" s="24"/>
      <c r="L61" s="508"/>
      <c r="M61" s="508">
        <f>IF(A31=2,'Memoria de Calculo'!O142,0)</f>
        <v>0.0887</v>
      </c>
      <c r="N61" s="753">
        <f t="shared" si="2"/>
        <v>137.42291</v>
      </c>
      <c r="O61" s="753"/>
      <c r="P61" s="754"/>
      <c r="Q61" s="594"/>
      <c r="R61" s="564"/>
      <c r="S61" s="755" t="s">
        <v>95</v>
      </c>
      <c r="T61" s="755"/>
      <c r="U61" s="755"/>
      <c r="V61" s="755"/>
      <c r="W61" s="755"/>
      <c r="X61" s="755"/>
      <c r="Y61" s="563"/>
      <c r="Z61" s="563"/>
      <c r="AA61" s="564"/>
      <c r="AB61" s="564"/>
      <c r="AC61" s="564"/>
      <c r="AD61" s="564"/>
      <c r="AE61" s="564"/>
      <c r="AF61" s="564"/>
      <c r="AG61" s="564"/>
      <c r="AH61" s="595">
        <f>(AH60/AH39)</f>
        <v>5.748402690941377</v>
      </c>
      <c r="AT61" s="2">
        <v>39</v>
      </c>
      <c r="AU61" s="54" t="e">
        <f>#REF!</f>
        <v>#REF!</v>
      </c>
    </row>
    <row r="62" spans="1:47" ht="15.75" customHeight="1">
      <c r="A62" s="549"/>
      <c r="B62" s="24"/>
      <c r="C62" s="73" t="s">
        <v>98</v>
      </c>
      <c r="D62" s="24"/>
      <c r="E62" s="24"/>
      <c r="F62" s="24"/>
      <c r="G62" s="24"/>
      <c r="H62" s="24"/>
      <c r="I62" s="24"/>
      <c r="J62" s="24"/>
      <c r="K62" s="24"/>
      <c r="L62" s="737">
        <f>SUM(M55:M61)</f>
        <v>0.1274</v>
      </c>
      <c r="M62" s="737"/>
      <c r="N62" s="756">
        <f>SUM(N55:P61)</f>
        <v>197.38082</v>
      </c>
      <c r="O62" s="756"/>
      <c r="P62" s="757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U62" s="54"/>
    </row>
    <row r="63" spans="1:47" ht="15.75" customHeight="1">
      <c r="A63" s="554"/>
      <c r="B63" s="32"/>
      <c r="C63" s="107" t="s">
        <v>99</v>
      </c>
      <c r="D63" s="32"/>
      <c r="E63" s="32"/>
      <c r="F63" s="32"/>
      <c r="G63" s="32"/>
      <c r="H63" s="32"/>
      <c r="I63" s="32"/>
      <c r="J63" s="32"/>
      <c r="K63" s="32"/>
      <c r="L63" s="758">
        <f>SUM(J41,L52,L62)</f>
        <v>0.7300444444444445</v>
      </c>
      <c r="M63" s="758"/>
      <c r="N63" s="759">
        <f>SUM(N41,N52,N62)</f>
        <v>1131.0578577777776</v>
      </c>
      <c r="O63" s="759"/>
      <c r="P63" s="760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U63" s="54"/>
    </row>
    <row r="64" spans="1:47" ht="15.75" customHeight="1">
      <c r="A64" s="556" t="s">
        <v>100</v>
      </c>
      <c r="B64" s="7"/>
      <c r="C64" s="110"/>
      <c r="D64" s="7"/>
      <c r="E64" s="7"/>
      <c r="F64" s="7"/>
      <c r="G64" s="111"/>
      <c r="H64" s="111"/>
      <c r="I64" s="7"/>
      <c r="J64" s="7"/>
      <c r="K64" s="7"/>
      <c r="L64" s="112"/>
      <c r="M64" s="112"/>
      <c r="N64" s="763"/>
      <c r="O64" s="763"/>
      <c r="P64" s="764"/>
      <c r="Q64" s="24"/>
      <c r="R64" s="24"/>
      <c r="S64" s="106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U64" s="54"/>
    </row>
    <row r="65" spans="1:47" ht="15.75" customHeight="1">
      <c r="A65" s="557" t="s">
        <v>101</v>
      </c>
      <c r="B65" s="506"/>
      <c r="C65" s="73"/>
      <c r="D65" s="506"/>
      <c r="E65" s="506"/>
      <c r="F65" s="24"/>
      <c r="G65" s="113"/>
      <c r="H65" s="114" t="s">
        <v>41</v>
      </c>
      <c r="I65" s="24"/>
      <c r="J65" s="24"/>
      <c r="K65" s="24"/>
      <c r="L65" s="509"/>
      <c r="M65" s="509"/>
      <c r="N65" s="765" t="s">
        <v>43</v>
      </c>
      <c r="O65" s="765"/>
      <c r="P65" s="766"/>
      <c r="Q65" s="24"/>
      <c r="R65" s="24"/>
      <c r="S65" s="63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U65" s="54"/>
    </row>
    <row r="66" spans="1:47" ht="15.75" customHeight="1">
      <c r="A66" s="549"/>
      <c r="B66" s="794">
        <f>IF(N28&gt;0,21.63,0)</f>
        <v>21.63</v>
      </c>
      <c r="C66" s="794"/>
      <c r="D66" s="24"/>
      <c r="E66" s="24"/>
      <c r="F66" s="24"/>
      <c r="G66" s="113"/>
      <c r="H66" s="115">
        <v>30</v>
      </c>
      <c r="I66" s="24"/>
      <c r="J66" s="24"/>
      <c r="K66" s="24"/>
      <c r="L66" s="509"/>
      <c r="M66" s="509"/>
      <c r="N66" s="768">
        <f>(H66*B66)</f>
        <v>648.9</v>
      </c>
      <c r="O66" s="768"/>
      <c r="P66" s="769"/>
      <c r="Q66" s="24"/>
      <c r="R66" s="24"/>
      <c r="S66" s="63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T66" s="23"/>
      <c r="AU66" s="54"/>
    </row>
    <row r="67" spans="1:47" ht="15.75" customHeight="1">
      <c r="A67" s="558" t="s">
        <v>102</v>
      </c>
      <c r="B67" s="512"/>
      <c r="C67" s="512"/>
      <c r="D67" s="24"/>
      <c r="E67" s="24"/>
      <c r="F67" s="24"/>
      <c r="G67" s="113"/>
      <c r="H67" s="117"/>
      <c r="I67" s="24"/>
      <c r="J67" s="24"/>
      <c r="K67" s="24"/>
      <c r="L67" s="509"/>
      <c r="M67" s="509"/>
      <c r="N67" s="768">
        <f>(H67*N66)</f>
        <v>0</v>
      </c>
      <c r="O67" s="768"/>
      <c r="P67" s="769"/>
      <c r="Q67" s="24"/>
      <c r="R67" s="24"/>
      <c r="S67" s="63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T67" s="23"/>
      <c r="AU67" s="116"/>
    </row>
    <row r="68" spans="1:47" ht="15.75" customHeight="1">
      <c r="A68" s="554"/>
      <c r="B68" s="118"/>
      <c r="C68" s="107" t="s">
        <v>103</v>
      </c>
      <c r="D68" s="32"/>
      <c r="E68" s="32"/>
      <c r="F68" s="32"/>
      <c r="G68" s="119"/>
      <c r="H68" s="120"/>
      <c r="I68" s="32"/>
      <c r="J68" s="32"/>
      <c r="K68" s="32"/>
      <c r="L68" s="511"/>
      <c r="M68" s="511"/>
      <c r="N68" s="759">
        <f>(N66-N67)</f>
        <v>648.9</v>
      </c>
      <c r="O68" s="759"/>
      <c r="P68" s="760"/>
      <c r="Q68" s="24"/>
      <c r="R68" s="24"/>
      <c r="S68" s="63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T68" s="23"/>
      <c r="AU68" s="116"/>
    </row>
    <row r="69" spans="1:47" ht="15.75" customHeight="1">
      <c r="A69" s="556" t="s">
        <v>104</v>
      </c>
      <c r="B69" s="7"/>
      <c r="C69" s="110"/>
      <c r="D69" s="7"/>
      <c r="E69" s="7"/>
      <c r="F69" s="7"/>
      <c r="G69" s="111"/>
      <c r="H69" s="111"/>
      <c r="I69" s="7"/>
      <c r="J69" s="7"/>
      <c r="K69" s="7"/>
      <c r="L69" s="112"/>
      <c r="M69" s="112"/>
      <c r="N69" s="763"/>
      <c r="O69" s="763"/>
      <c r="P69" s="764"/>
      <c r="Q69" s="24"/>
      <c r="R69" s="24"/>
      <c r="S69" s="63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T69" s="23"/>
      <c r="AU69" s="23"/>
    </row>
    <row r="70" spans="1:34" ht="15.75" customHeight="1">
      <c r="A70" s="557" t="s">
        <v>105</v>
      </c>
      <c r="B70" s="506"/>
      <c r="C70" s="73"/>
      <c r="D70" s="506"/>
      <c r="E70" s="506"/>
      <c r="F70" s="24"/>
      <c r="G70" s="113"/>
      <c r="H70" s="114" t="s">
        <v>41</v>
      </c>
      <c r="I70" s="24"/>
      <c r="J70" s="24"/>
      <c r="K70" s="24"/>
      <c r="L70" s="509"/>
      <c r="M70" s="509"/>
      <c r="N70" s="765" t="s">
        <v>43</v>
      </c>
      <c r="O70" s="765"/>
      <c r="P70" s="766"/>
      <c r="Q70" s="24"/>
      <c r="R70" s="24"/>
      <c r="S70" s="63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</row>
    <row r="71" spans="1:34" ht="15.75" customHeight="1">
      <c r="A71" s="549"/>
      <c r="B71" s="793">
        <f>IF(N28&gt;0,3.5,0)</f>
        <v>3.5</v>
      </c>
      <c r="C71" s="793"/>
      <c r="D71" s="24"/>
      <c r="E71" s="24"/>
      <c r="F71" s="24"/>
      <c r="G71" s="113"/>
      <c r="H71" s="115">
        <v>60</v>
      </c>
      <c r="I71" s="24"/>
      <c r="J71" s="24"/>
      <c r="K71" s="24"/>
      <c r="L71" s="509"/>
      <c r="M71" s="509"/>
      <c r="N71" s="768">
        <f>(H71*B71)</f>
        <v>210</v>
      </c>
      <c r="O71" s="768"/>
      <c r="P71" s="769"/>
      <c r="Q71" s="24"/>
      <c r="R71" s="24"/>
      <c r="S71" s="63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</row>
    <row r="72" spans="1:34" ht="15.75" customHeight="1">
      <c r="A72" s="558" t="s">
        <v>106</v>
      </c>
      <c r="B72" s="24"/>
      <c r="C72" s="24"/>
      <c r="D72" s="24"/>
      <c r="E72" s="24"/>
      <c r="F72" s="24"/>
      <c r="G72" s="113"/>
      <c r="H72" s="121"/>
      <c r="I72" s="24"/>
      <c r="J72" s="24"/>
      <c r="K72" s="24"/>
      <c r="L72" s="509"/>
      <c r="M72" s="509"/>
      <c r="N72" s="768">
        <f>(H72*N30)</f>
        <v>0</v>
      </c>
      <c r="O72" s="768"/>
      <c r="P72" s="769"/>
      <c r="Q72" s="24"/>
      <c r="R72" s="24"/>
      <c r="S72" s="63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</row>
    <row r="73" spans="1:34" ht="15.75" customHeight="1">
      <c r="A73" s="554"/>
      <c r="B73" s="32"/>
      <c r="C73" s="107" t="s">
        <v>107</v>
      </c>
      <c r="D73" s="32"/>
      <c r="E73" s="32"/>
      <c r="F73" s="32"/>
      <c r="G73" s="119"/>
      <c r="H73" s="122"/>
      <c r="I73" s="32"/>
      <c r="J73" s="32"/>
      <c r="K73" s="32"/>
      <c r="L73" s="511"/>
      <c r="M73" s="511"/>
      <c r="N73" s="759">
        <f>(N71-N72)</f>
        <v>210</v>
      </c>
      <c r="O73" s="759"/>
      <c r="P73" s="760"/>
      <c r="Q73" s="24"/>
      <c r="R73" s="24"/>
      <c r="S73" s="24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</row>
    <row r="74" spans="1:34" ht="15.75" customHeight="1">
      <c r="A74" s="556" t="s">
        <v>108</v>
      </c>
      <c r="B74" s="7"/>
      <c r="C74" s="110"/>
      <c r="D74" s="7"/>
      <c r="E74" s="7"/>
      <c r="F74" s="7"/>
      <c r="G74" s="111"/>
      <c r="H74" s="111"/>
      <c r="I74" s="7"/>
      <c r="J74" s="7"/>
      <c r="K74" s="7"/>
      <c r="L74" s="112"/>
      <c r="M74" s="112"/>
      <c r="N74" s="763"/>
      <c r="O74" s="763"/>
      <c r="P74" s="764"/>
      <c r="Q74" s="24"/>
      <c r="R74" s="24"/>
      <c r="S74" s="24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</row>
    <row r="75" spans="1:34" ht="15.75" customHeight="1">
      <c r="A75" s="549"/>
      <c r="B75" s="24"/>
      <c r="C75" s="73"/>
      <c r="D75" s="24"/>
      <c r="E75" s="24"/>
      <c r="F75" s="24"/>
      <c r="G75" s="113"/>
      <c r="H75" s="123"/>
      <c r="I75" s="24"/>
      <c r="J75" s="24"/>
      <c r="K75" s="24"/>
      <c r="L75" s="509"/>
      <c r="M75" s="509"/>
      <c r="N75" s="109"/>
      <c r="O75" s="109"/>
      <c r="P75" s="555"/>
      <c r="Q75" s="24"/>
      <c r="R75" s="24"/>
      <c r="S75" s="24"/>
      <c r="T75" s="24"/>
      <c r="U75" s="24"/>
      <c r="V75" s="24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</row>
    <row r="76" spans="1:34" ht="15.75" customHeight="1">
      <c r="A76" s="549"/>
      <c r="B76" s="24"/>
      <c r="C76" s="513" t="s">
        <v>109</v>
      </c>
      <c r="D76" s="24"/>
      <c r="E76" s="24"/>
      <c r="F76" s="24"/>
      <c r="G76" s="113"/>
      <c r="H76" s="123"/>
      <c r="I76" s="24"/>
      <c r="J76" s="24"/>
      <c r="K76" s="24"/>
      <c r="L76" s="509"/>
      <c r="M76" s="509"/>
      <c r="N76" s="787">
        <f>IF(N28&gt;0,38.78,0)</f>
        <v>38.78</v>
      </c>
      <c r="O76" s="787"/>
      <c r="P76" s="788"/>
      <c r="Q76" s="24"/>
      <c r="R76" s="24"/>
      <c r="S76" s="48"/>
      <c r="T76" s="24"/>
      <c r="U76" s="24"/>
      <c r="V76" s="24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</row>
    <row r="77" spans="1:34" ht="15.75" customHeight="1" thickBot="1">
      <c r="A77" s="546"/>
      <c r="B77" s="35"/>
      <c r="C77" s="35"/>
      <c r="D77" s="35"/>
      <c r="E77" s="77"/>
      <c r="F77" s="35"/>
      <c r="G77" s="35"/>
      <c r="H77" s="35"/>
      <c r="I77" s="35"/>
      <c r="J77" s="35"/>
      <c r="K77" s="35"/>
      <c r="L77" s="79"/>
      <c r="M77" s="79"/>
      <c r="N77" s="125"/>
      <c r="O77" s="125"/>
      <c r="P77" s="559"/>
      <c r="Q77" s="24"/>
      <c r="R77" s="24"/>
      <c r="S77" s="48"/>
      <c r="T77" s="24"/>
      <c r="U77" s="24"/>
      <c r="V77" s="24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</row>
    <row r="78" spans="1:34" ht="15.75" customHeight="1" thickBot="1">
      <c r="A78" s="774" t="s">
        <v>110</v>
      </c>
      <c r="B78" s="775"/>
      <c r="C78" s="775"/>
      <c r="D78" s="775"/>
      <c r="E78" s="775"/>
      <c r="F78" s="775"/>
      <c r="G78" s="775"/>
      <c r="H78" s="775"/>
      <c r="I78" s="775"/>
      <c r="J78" s="775"/>
      <c r="K78" s="775"/>
      <c r="L78" s="775"/>
      <c r="M78" s="775"/>
      <c r="N78" s="775"/>
      <c r="O78" s="775"/>
      <c r="P78" s="795"/>
      <c r="Q78" s="24"/>
      <c r="R78" s="24"/>
      <c r="S78" s="48"/>
      <c r="T78" s="24"/>
      <c r="U78" s="24"/>
      <c r="V78" s="24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</row>
    <row r="79" spans="1:34" ht="15.75" customHeight="1">
      <c r="A79" s="549"/>
      <c r="B79" s="24"/>
      <c r="C79" s="770" t="s">
        <v>111</v>
      </c>
      <c r="D79" s="770"/>
      <c r="E79" s="770"/>
      <c r="F79" s="770"/>
      <c r="G79" s="770"/>
      <c r="H79" s="770"/>
      <c r="I79" s="24"/>
      <c r="J79" s="24"/>
      <c r="K79" s="97"/>
      <c r="L79" s="97"/>
      <c r="M79" s="97"/>
      <c r="N79" s="722">
        <f>IF(N17&gt;64800,(N17*0.01),(N17*0.02))/12</f>
        <v>50.59278333333333</v>
      </c>
      <c r="O79" s="722"/>
      <c r="P79" s="723"/>
      <c r="Q79" s="24"/>
      <c r="R79" s="24"/>
      <c r="S79" s="124"/>
      <c r="T79" s="24"/>
      <c r="U79" s="24"/>
      <c r="V79" s="24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</row>
    <row r="80" spans="1:34" ht="15.75" customHeight="1">
      <c r="A80" s="549"/>
      <c r="B80" s="24"/>
      <c r="C80" s="770" t="s">
        <v>112</v>
      </c>
      <c r="D80" s="770"/>
      <c r="E80" s="770"/>
      <c r="F80" s="770"/>
      <c r="G80" s="770"/>
      <c r="H80" s="770"/>
      <c r="I80" s="24"/>
      <c r="J80" s="24"/>
      <c r="K80" s="126"/>
      <c r="L80" s="126"/>
      <c r="M80" s="126"/>
      <c r="N80" s="722">
        <f>IF(N17&gt;31000,Valores!U25,Valores!U24)/12</f>
        <v>5.3075</v>
      </c>
      <c r="O80" s="722"/>
      <c r="P80" s="723"/>
      <c r="Q80" s="24"/>
      <c r="R80" s="24"/>
      <c r="S80" s="24"/>
      <c r="T80" s="24"/>
      <c r="U80" s="24"/>
      <c r="V80" s="24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</row>
    <row r="81" spans="1:34" ht="15.75" customHeight="1">
      <c r="A81" s="549"/>
      <c r="B81" s="24"/>
      <c r="C81" s="770" t="s">
        <v>113</v>
      </c>
      <c r="D81" s="770"/>
      <c r="E81" s="770"/>
      <c r="F81" s="770"/>
      <c r="G81" s="770"/>
      <c r="H81" s="770"/>
      <c r="I81" s="24"/>
      <c r="J81" s="24"/>
      <c r="K81" s="127"/>
      <c r="L81" s="127"/>
      <c r="M81" s="127"/>
      <c r="N81" s="722">
        <f>Valores!N29/12</f>
        <v>9.366666666666667</v>
      </c>
      <c r="O81" s="722"/>
      <c r="P81" s="723"/>
      <c r="Q81" s="24"/>
      <c r="R81" s="24"/>
      <c r="S81" s="24"/>
      <c r="T81" s="24"/>
      <c r="U81" s="24"/>
      <c r="V81" s="24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</row>
    <row r="82" spans="1:34" ht="15.75" customHeight="1">
      <c r="A82" s="549"/>
      <c r="B82" s="24"/>
      <c r="C82" s="770" t="s">
        <v>114</v>
      </c>
      <c r="D82" s="770"/>
      <c r="E82" s="770"/>
      <c r="F82" s="770"/>
      <c r="G82" s="770"/>
      <c r="H82" s="770"/>
      <c r="I82" s="24"/>
      <c r="J82" s="24"/>
      <c r="K82" s="126"/>
      <c r="L82" s="126"/>
      <c r="M82" s="126"/>
      <c r="N82" s="722">
        <f>IF(N17&gt;31000,Valores!W25,Valores!W24)/12</f>
        <v>36.11083333333333</v>
      </c>
      <c r="O82" s="722"/>
      <c r="P82" s="723"/>
      <c r="Q82" s="24"/>
      <c r="R82" s="24"/>
      <c r="S82" s="24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</row>
    <row r="83" spans="1:34" ht="15.75" customHeight="1">
      <c r="A83" s="554"/>
      <c r="B83" s="32"/>
      <c r="C83" s="712" t="s">
        <v>115</v>
      </c>
      <c r="D83" s="712"/>
      <c r="E83" s="712"/>
      <c r="F83" s="712"/>
      <c r="G83" s="712"/>
      <c r="H83" s="712"/>
      <c r="I83" s="32"/>
      <c r="J83" s="32"/>
      <c r="K83" s="128"/>
      <c r="L83" s="128"/>
      <c r="M83" s="128"/>
      <c r="N83" s="759">
        <f>SUM(N79:P82)</f>
        <v>101.37778333333333</v>
      </c>
      <c r="O83" s="759"/>
      <c r="P83" s="760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</row>
    <row r="84" spans="1:34" ht="15.75" customHeight="1">
      <c r="A84" s="560"/>
      <c r="B84" s="783" t="s">
        <v>116</v>
      </c>
      <c r="C84" s="783"/>
      <c r="D84" s="783"/>
      <c r="E84" s="129"/>
      <c r="F84" s="129"/>
      <c r="G84" s="129"/>
      <c r="H84" s="129"/>
      <c r="I84" s="7"/>
      <c r="J84" s="7"/>
      <c r="K84" s="130"/>
      <c r="L84" s="130"/>
      <c r="M84" s="130"/>
      <c r="N84" s="131"/>
      <c r="O84" s="131"/>
      <c r="P84" s="561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</row>
    <row r="85" spans="1:34" ht="15.75" customHeight="1">
      <c r="A85" s="549"/>
      <c r="B85" s="24"/>
      <c r="C85" s="691" t="s">
        <v>126</v>
      </c>
      <c r="D85" s="691"/>
      <c r="E85" s="691"/>
      <c r="F85" s="691"/>
      <c r="G85" s="691"/>
      <c r="H85" s="691"/>
      <c r="I85" s="691"/>
      <c r="J85" s="691"/>
      <c r="K85" s="126"/>
      <c r="L85" s="126"/>
      <c r="M85" s="126"/>
      <c r="N85" s="768">
        <f>VLOOKUP(D6,Parametro!A:L,10,0)/12</f>
        <v>49.625</v>
      </c>
      <c r="O85" s="768"/>
      <c r="P85" s="769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</row>
    <row r="86" spans="1:34" ht="15.75" customHeight="1">
      <c r="A86" s="549"/>
      <c r="B86" s="24"/>
      <c r="C86" s="786"/>
      <c r="D86" s="786"/>
      <c r="E86" s="786"/>
      <c r="F86" s="786"/>
      <c r="G86" s="786"/>
      <c r="H86" s="786"/>
      <c r="I86" s="24"/>
      <c r="J86" s="24"/>
      <c r="K86" s="126"/>
      <c r="L86" s="126"/>
      <c r="M86" s="126"/>
      <c r="N86" s="787"/>
      <c r="O86" s="787"/>
      <c r="P86" s="78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</row>
    <row r="87" spans="1:34" ht="15.75" customHeight="1">
      <c r="A87" s="554"/>
      <c r="B87" s="32"/>
      <c r="C87" s="507" t="s">
        <v>14</v>
      </c>
      <c r="D87" s="507"/>
      <c r="E87" s="507"/>
      <c r="F87" s="507"/>
      <c r="G87" s="507"/>
      <c r="H87" s="507"/>
      <c r="I87" s="507"/>
      <c r="J87" s="507"/>
      <c r="K87" s="128"/>
      <c r="L87" s="128"/>
      <c r="M87" s="128"/>
      <c r="N87" s="759">
        <f>SUM(N85:P86)</f>
        <v>49.625</v>
      </c>
      <c r="O87" s="759"/>
      <c r="P87" s="760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</row>
    <row r="88" spans="1:34" ht="15.75" customHeight="1">
      <c r="A88" s="560"/>
      <c r="B88" s="780" t="s">
        <v>117</v>
      </c>
      <c r="C88" s="780"/>
      <c r="D88" s="780"/>
      <c r="E88" s="780"/>
      <c r="F88" s="780"/>
      <c r="G88" s="132"/>
      <c r="H88" s="132"/>
      <c r="I88" s="7"/>
      <c r="J88" s="7"/>
      <c r="K88" s="130"/>
      <c r="L88" s="130"/>
      <c r="M88" s="130"/>
      <c r="N88" s="131"/>
      <c r="O88" s="131"/>
      <c r="P88" s="561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</row>
    <row r="89" spans="1:34" ht="15.75" customHeight="1">
      <c r="A89" s="549"/>
      <c r="B89" s="24"/>
      <c r="C89" s="781" t="s">
        <v>118</v>
      </c>
      <c r="D89" s="781"/>
      <c r="E89" s="781"/>
      <c r="F89" s="781"/>
      <c r="G89" s="24"/>
      <c r="H89" s="24"/>
      <c r="I89" s="24"/>
      <c r="J89" s="24"/>
      <c r="K89" s="126"/>
      <c r="L89" s="126"/>
      <c r="M89" s="126"/>
      <c r="N89" s="768">
        <f>VLOOKUP(D6,Parametro!A:L,11,0)</f>
        <v>24.1</v>
      </c>
      <c r="O89" s="768"/>
      <c r="P89" s="769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</row>
    <row r="90" spans="1:34" ht="15.75" customHeight="1">
      <c r="A90" s="549"/>
      <c r="B90" s="24"/>
      <c r="C90" s="691" t="s">
        <v>119</v>
      </c>
      <c r="D90" s="691"/>
      <c r="E90" s="691"/>
      <c r="F90" s="691"/>
      <c r="G90" s="691"/>
      <c r="H90" s="691"/>
      <c r="I90" s="691"/>
      <c r="J90" s="691"/>
      <c r="K90" s="126"/>
      <c r="L90" s="126"/>
      <c r="M90" s="126"/>
      <c r="N90" s="768">
        <f>Valores!N15</f>
        <v>47.97</v>
      </c>
      <c r="O90" s="768"/>
      <c r="P90" s="769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</row>
    <row r="91" spans="1:34" ht="15.75" customHeight="1" thickBot="1">
      <c r="A91" s="554"/>
      <c r="B91" s="32"/>
      <c r="C91" s="507" t="s">
        <v>14</v>
      </c>
      <c r="D91" s="32"/>
      <c r="E91" s="32"/>
      <c r="F91" s="32"/>
      <c r="G91" s="32"/>
      <c r="H91" s="32"/>
      <c r="I91" s="32"/>
      <c r="J91" s="32"/>
      <c r="K91" s="128"/>
      <c r="L91" s="128"/>
      <c r="M91" s="128"/>
      <c r="N91" s="759">
        <f>SUM(N89:P90)</f>
        <v>72.07</v>
      </c>
      <c r="O91" s="759"/>
      <c r="P91" s="760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</row>
    <row r="92" spans="1:34" ht="15.75" customHeight="1" thickBot="1">
      <c r="A92" s="562"/>
      <c r="B92" s="563" t="s">
        <v>120</v>
      </c>
      <c r="C92" s="564"/>
      <c r="D92" s="564"/>
      <c r="E92" s="564"/>
      <c r="F92" s="564"/>
      <c r="G92" s="564"/>
      <c r="H92" s="564"/>
      <c r="I92" s="564"/>
      <c r="J92" s="564"/>
      <c r="K92" s="564"/>
      <c r="L92" s="564"/>
      <c r="M92" s="564"/>
      <c r="N92" s="778">
        <f>SUM(N21,N25,N30,N63,N68,N73,N76,N83,N87,N91)</f>
        <v>3861.8219811111117</v>
      </c>
      <c r="O92" s="778"/>
      <c r="P92" s="779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</row>
    <row r="93" spans="1:34" ht="15.7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</row>
    <row r="94" spans="1:34" ht="15.75" customHeight="1">
      <c r="A94" s="651"/>
      <c r="B94" s="651"/>
      <c r="C94" s="651"/>
      <c r="D94" s="651"/>
      <c r="E94" s="651"/>
      <c r="F94" s="651"/>
      <c r="G94" s="651"/>
      <c r="H94" s="651"/>
      <c r="I94" s="651"/>
      <c r="J94" s="651"/>
      <c r="K94" s="651"/>
      <c r="L94" s="651"/>
      <c r="M94" s="651"/>
      <c r="N94" s="651"/>
      <c r="O94" s="651"/>
      <c r="P94" s="651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</row>
    <row r="95" spans="1:34" ht="15.75" customHeight="1">
      <c r="A95" s="652"/>
      <c r="B95" s="652"/>
      <c r="C95" s="652"/>
      <c r="D95" s="652"/>
      <c r="E95" s="652"/>
      <c r="F95" s="652"/>
      <c r="G95" s="652"/>
      <c r="H95" s="652"/>
      <c r="I95" s="652"/>
      <c r="J95" s="652"/>
      <c r="K95" s="652"/>
      <c r="L95" s="652"/>
      <c r="M95" s="652"/>
      <c r="N95" s="652"/>
      <c r="O95" s="652"/>
      <c r="P95" s="652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</row>
    <row r="96" spans="1:34" ht="15.75" customHeight="1">
      <c r="A96" s="652"/>
      <c r="B96" s="652"/>
      <c r="C96" s="652"/>
      <c r="D96" s="652"/>
      <c r="E96" s="652"/>
      <c r="F96" s="652"/>
      <c r="G96" s="652"/>
      <c r="H96" s="652"/>
      <c r="I96" s="652"/>
      <c r="J96" s="652"/>
      <c r="K96" s="652"/>
      <c r="L96" s="652"/>
      <c r="M96" s="652"/>
      <c r="N96" s="652"/>
      <c r="O96" s="652"/>
      <c r="P96" s="652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</row>
    <row r="97" spans="1:34" ht="15.75" customHeight="1">
      <c r="A97" s="652"/>
      <c r="B97" s="652"/>
      <c r="C97" s="652"/>
      <c r="D97" s="652"/>
      <c r="E97" s="652"/>
      <c r="F97" s="652"/>
      <c r="G97" s="652"/>
      <c r="H97" s="652"/>
      <c r="I97" s="652"/>
      <c r="J97" s="652"/>
      <c r="K97" s="652"/>
      <c r="L97" s="652"/>
      <c r="M97" s="652"/>
      <c r="N97" s="652"/>
      <c r="O97" s="652"/>
      <c r="P97" s="652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</row>
    <row r="98" spans="1:34" ht="15.75" customHeight="1">
      <c r="A98" s="652"/>
      <c r="B98" s="652"/>
      <c r="C98" s="652"/>
      <c r="D98" s="652"/>
      <c r="E98" s="652"/>
      <c r="F98" s="652"/>
      <c r="G98" s="652"/>
      <c r="H98" s="652"/>
      <c r="I98" s="652"/>
      <c r="J98" s="652"/>
      <c r="K98" s="652"/>
      <c r="L98" s="652"/>
      <c r="M98" s="652"/>
      <c r="N98" s="652"/>
      <c r="O98" s="652"/>
      <c r="P98" s="652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</row>
    <row r="99" spans="1:34" ht="15.75" customHeight="1">
      <c r="A99" s="652"/>
      <c r="B99" s="652"/>
      <c r="C99" s="652"/>
      <c r="D99" s="652"/>
      <c r="E99" s="652"/>
      <c r="F99" s="652"/>
      <c r="G99" s="652"/>
      <c r="H99" s="652"/>
      <c r="I99" s="652"/>
      <c r="J99" s="652"/>
      <c r="K99" s="652"/>
      <c r="L99" s="652"/>
      <c r="M99" s="652"/>
      <c r="N99" s="652"/>
      <c r="O99" s="652"/>
      <c r="P99" s="652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</row>
    <row r="100" spans="1:16" ht="15.75" customHeight="1">
      <c r="A100" s="652"/>
      <c r="B100" s="652"/>
      <c r="C100" s="652"/>
      <c r="D100" s="652"/>
      <c r="E100" s="652"/>
      <c r="F100" s="652"/>
      <c r="G100" s="652"/>
      <c r="H100" s="652"/>
      <c r="I100" s="652"/>
      <c r="J100" s="652"/>
      <c r="K100" s="652"/>
      <c r="L100" s="652"/>
      <c r="M100" s="652"/>
      <c r="N100" s="652"/>
      <c r="O100" s="652"/>
      <c r="P100" s="652"/>
    </row>
    <row r="101" spans="1:16" ht="15.75" customHeight="1">
      <c r="A101" s="652"/>
      <c r="B101" s="652"/>
      <c r="C101" s="652"/>
      <c r="D101" s="652"/>
      <c r="E101" s="652"/>
      <c r="F101" s="652"/>
      <c r="G101" s="652"/>
      <c r="H101" s="652"/>
      <c r="I101" s="652"/>
      <c r="J101" s="652"/>
      <c r="K101" s="652"/>
      <c r="L101" s="652"/>
      <c r="M101" s="652"/>
      <c r="N101" s="652"/>
      <c r="O101" s="652"/>
      <c r="P101" s="652"/>
    </row>
    <row r="102" spans="1:16" ht="15.75" customHeight="1">
      <c r="A102" s="652"/>
      <c r="B102" s="652"/>
      <c r="C102" s="652"/>
      <c r="D102" s="652"/>
      <c r="E102" s="652"/>
      <c r="F102" s="652"/>
      <c r="G102" s="652"/>
      <c r="H102" s="652"/>
      <c r="I102" s="652"/>
      <c r="J102" s="652"/>
      <c r="K102" s="652"/>
      <c r="L102" s="652"/>
      <c r="M102" s="652"/>
      <c r="N102" s="652"/>
      <c r="O102" s="652"/>
      <c r="P102" s="652"/>
    </row>
    <row r="103" spans="1:16" ht="15.75" customHeight="1">
      <c r="A103" s="652"/>
      <c r="B103" s="652"/>
      <c r="C103" s="652"/>
      <c r="D103" s="652"/>
      <c r="E103" s="652"/>
      <c r="F103" s="652"/>
      <c r="G103" s="652"/>
      <c r="H103" s="652"/>
      <c r="I103" s="652"/>
      <c r="J103" s="652"/>
      <c r="K103" s="652"/>
      <c r="L103" s="652"/>
      <c r="M103" s="652"/>
      <c r="N103" s="652"/>
      <c r="O103" s="652"/>
      <c r="P103" s="652"/>
    </row>
    <row r="104" spans="1:16" ht="15.75" customHeight="1">
      <c r="A104" s="652"/>
      <c r="B104" s="652"/>
      <c r="C104" s="652"/>
      <c r="D104" s="652"/>
      <c r="E104" s="652"/>
      <c r="F104" s="652"/>
      <c r="G104" s="652"/>
      <c r="H104" s="652"/>
      <c r="I104" s="652"/>
      <c r="J104" s="652"/>
      <c r="K104" s="652"/>
      <c r="L104" s="652"/>
      <c r="M104" s="652"/>
      <c r="N104" s="652"/>
      <c r="O104" s="652"/>
      <c r="P104" s="652"/>
    </row>
  </sheetData>
  <sheetProtection sheet="1" objects="1" scenarios="1" selectLockedCells="1" selectUnlockedCells="1"/>
  <mergeCells count="145">
    <mergeCell ref="B84:D84"/>
    <mergeCell ref="C85:J85"/>
    <mergeCell ref="N85:P85"/>
    <mergeCell ref="C86:H86"/>
    <mergeCell ref="N86:P86"/>
    <mergeCell ref="N87:P87"/>
    <mergeCell ref="N92:P92"/>
    <mergeCell ref="B88:F88"/>
    <mergeCell ref="C89:F89"/>
    <mergeCell ref="N89:P89"/>
    <mergeCell ref="C90:J90"/>
    <mergeCell ref="N90:P90"/>
    <mergeCell ref="N91:P91"/>
    <mergeCell ref="N76:P76"/>
    <mergeCell ref="A78:P78"/>
    <mergeCell ref="C79:H79"/>
    <mergeCell ref="N79:P79"/>
    <mergeCell ref="C80:H80"/>
    <mergeCell ref="N80:P80"/>
    <mergeCell ref="C81:H81"/>
    <mergeCell ref="N81:P81"/>
    <mergeCell ref="C82:H82"/>
    <mergeCell ref="N82:P82"/>
    <mergeCell ref="C83:H83"/>
    <mergeCell ref="N83:P83"/>
    <mergeCell ref="N74:P74"/>
    <mergeCell ref="N65:P65"/>
    <mergeCell ref="B66:C66"/>
    <mergeCell ref="N66:P66"/>
    <mergeCell ref="N67:P67"/>
    <mergeCell ref="N68:P68"/>
    <mergeCell ref="N69:P69"/>
    <mergeCell ref="B71:C71"/>
    <mergeCell ref="N71:P71"/>
    <mergeCell ref="L62:M62"/>
    <mergeCell ref="N62:P62"/>
    <mergeCell ref="N72:P72"/>
    <mergeCell ref="N73:P73"/>
    <mergeCell ref="N64:P64"/>
    <mergeCell ref="N56:P56"/>
    <mergeCell ref="N57:P57"/>
    <mergeCell ref="N58:P58"/>
    <mergeCell ref="N59:P59"/>
    <mergeCell ref="N70:P70"/>
    <mergeCell ref="A54:P54"/>
    <mergeCell ref="N55:P55"/>
    <mergeCell ref="J48:M48"/>
    <mergeCell ref="N48:P48"/>
    <mergeCell ref="N61:P61"/>
    <mergeCell ref="L63:M63"/>
    <mergeCell ref="N63:P63"/>
    <mergeCell ref="AG48:AH48"/>
    <mergeCell ref="J47:M47"/>
    <mergeCell ref="N47:P47"/>
    <mergeCell ref="AG49:AH49"/>
    <mergeCell ref="S61:X61"/>
    <mergeCell ref="N60:P60"/>
    <mergeCell ref="J51:M51"/>
    <mergeCell ref="N51:P51"/>
    <mergeCell ref="L52:M52"/>
    <mergeCell ref="N52:P52"/>
    <mergeCell ref="J41:M41"/>
    <mergeCell ref="N41:P41"/>
    <mergeCell ref="AG50:AH50"/>
    <mergeCell ref="J49:M49"/>
    <mergeCell ref="N49:P49"/>
    <mergeCell ref="J50:M50"/>
    <mergeCell ref="N50:P50"/>
    <mergeCell ref="J45:M45"/>
    <mergeCell ref="N45:P45"/>
    <mergeCell ref="J46:M46"/>
    <mergeCell ref="AG46:AH46"/>
    <mergeCell ref="N38:P38"/>
    <mergeCell ref="N39:P39"/>
    <mergeCell ref="AF41:AG41"/>
    <mergeCell ref="N40:P40"/>
    <mergeCell ref="AF42:AG42"/>
    <mergeCell ref="N46:P46"/>
    <mergeCell ref="N42:P42"/>
    <mergeCell ref="AG44:AH44"/>
    <mergeCell ref="A43:P43"/>
    <mergeCell ref="AG45:AH45"/>
    <mergeCell ref="J44:M44"/>
    <mergeCell ref="N44:P44"/>
    <mergeCell ref="D29:E29"/>
    <mergeCell ref="F29:G29"/>
    <mergeCell ref="N29:P29"/>
    <mergeCell ref="N30:P30"/>
    <mergeCell ref="A31:P31"/>
    <mergeCell ref="A32:P32"/>
    <mergeCell ref="N33:P33"/>
    <mergeCell ref="U34:V34"/>
    <mergeCell ref="N34:P34"/>
    <mergeCell ref="N35:P35"/>
    <mergeCell ref="N36:P36"/>
    <mergeCell ref="N37:P37"/>
    <mergeCell ref="C24:E24"/>
    <mergeCell ref="F24:H24"/>
    <mergeCell ref="I24:M24"/>
    <mergeCell ref="N24:P24"/>
    <mergeCell ref="C25:E25"/>
    <mergeCell ref="F25:H25"/>
    <mergeCell ref="J25:M25"/>
    <mergeCell ref="N25:P25"/>
    <mergeCell ref="N26:P26"/>
    <mergeCell ref="H27:I27"/>
    <mergeCell ref="J27:M27"/>
    <mergeCell ref="N27:P27"/>
    <mergeCell ref="D28:E28"/>
    <mergeCell ref="F28:G28"/>
    <mergeCell ref="N28:P28"/>
    <mergeCell ref="N17:P17"/>
    <mergeCell ref="U18:V18"/>
    <mergeCell ref="N18:P18"/>
    <mergeCell ref="C20:E20"/>
    <mergeCell ref="F20:H20"/>
    <mergeCell ref="I20:M20"/>
    <mergeCell ref="N20:P20"/>
    <mergeCell ref="C21:E21"/>
    <mergeCell ref="F21:H21"/>
    <mergeCell ref="J21:M21"/>
    <mergeCell ref="N21:P21"/>
    <mergeCell ref="N22:P22"/>
    <mergeCell ref="N23:P23"/>
    <mergeCell ref="A16:P16"/>
    <mergeCell ref="A10:P10"/>
    <mergeCell ref="Q10:AH10"/>
    <mergeCell ref="A11:G11"/>
    <mergeCell ref="H11:K11"/>
    <mergeCell ref="A12:G12"/>
    <mergeCell ref="H12:K12"/>
    <mergeCell ref="A13:G13"/>
    <mergeCell ref="H13:K13"/>
    <mergeCell ref="A1:P2"/>
    <mergeCell ref="A3:P4"/>
    <mergeCell ref="Q1:AH4"/>
    <mergeCell ref="U14:V14"/>
    <mergeCell ref="A14:G14"/>
    <mergeCell ref="H14:K14"/>
    <mergeCell ref="A6:B6"/>
    <mergeCell ref="W6:X6"/>
    <mergeCell ref="AF6:AH6"/>
    <mergeCell ref="A8:B8"/>
    <mergeCell ref="T8:U8"/>
    <mergeCell ref="AF8:AH8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AJ44"/>
  <sheetViews>
    <sheetView showGridLines="0" zoomScalePageLayoutView="0" workbookViewId="0" topLeftCell="A1">
      <selection activeCell="B5" sqref="B5:D6"/>
    </sheetView>
  </sheetViews>
  <sheetFormatPr defaultColWidth="9.140625" defaultRowHeight="15" customHeight="1"/>
  <cols>
    <col min="1" max="1" width="0.71875" style="136" customWidth="1"/>
    <col min="2" max="2" width="9.140625" style="216" customWidth="1"/>
    <col min="3" max="3" width="8.140625" style="216" customWidth="1"/>
    <col min="4" max="4" width="4.28125" style="216" customWidth="1"/>
    <col min="5" max="5" width="4.7109375" style="216" customWidth="1"/>
    <col min="6" max="6" width="12.7109375" style="136" customWidth="1"/>
    <col min="7" max="7" width="2.421875" style="136" customWidth="1"/>
    <col min="8" max="8" width="3.421875" style="136" customWidth="1"/>
    <col min="9" max="10" width="4.00390625" style="136" customWidth="1"/>
    <col min="11" max="11" width="3.140625" style="136" customWidth="1"/>
    <col min="12" max="12" width="1.57421875" style="136" customWidth="1"/>
    <col min="13" max="13" width="2.140625" style="136" customWidth="1"/>
    <col min="14" max="14" width="3.140625" style="136" customWidth="1"/>
    <col min="15" max="15" width="1.28515625" style="136" customWidth="1"/>
    <col min="16" max="16" width="8.421875" style="136" customWidth="1"/>
    <col min="17" max="17" width="2.57421875" style="136" customWidth="1"/>
    <col min="18" max="18" width="6.57421875" style="136" customWidth="1"/>
    <col min="19" max="19" width="7.140625" style="136" customWidth="1"/>
    <col min="20" max="20" width="14.7109375" style="136" customWidth="1"/>
    <col min="21" max="21" width="15.28125" style="136" customWidth="1"/>
    <col min="22" max="22" width="8.8515625" style="136" customWidth="1"/>
    <col min="23" max="23" width="11.421875" style="136" customWidth="1"/>
    <col min="24" max="24" width="2.57421875" style="136" customWidth="1"/>
    <col min="25" max="25" width="5.28125" style="136" customWidth="1"/>
    <col min="26" max="16384" width="9.140625" style="136" customWidth="1"/>
  </cols>
  <sheetData>
    <row r="1" spans="2:36" ht="17.25" customHeight="1">
      <c r="B1" s="797" t="s">
        <v>306</v>
      </c>
      <c r="C1" s="797"/>
      <c r="D1" s="797"/>
      <c r="E1" s="797"/>
      <c r="F1" s="797"/>
      <c r="G1" s="797"/>
      <c r="H1" s="797"/>
      <c r="I1" s="797"/>
      <c r="J1" s="797"/>
      <c r="K1" s="797"/>
      <c r="L1" s="797"/>
      <c r="M1" s="797"/>
      <c r="N1" s="797"/>
      <c r="O1" s="797"/>
      <c r="P1" s="797"/>
      <c r="Q1" s="646"/>
      <c r="R1" s="646"/>
      <c r="S1" s="646"/>
      <c r="T1" s="646"/>
      <c r="U1" s="646"/>
      <c r="V1" s="646"/>
      <c r="W1" s="646"/>
      <c r="X1" s="646"/>
      <c r="Y1" s="646"/>
      <c r="Z1" s="134"/>
      <c r="AA1" s="134"/>
      <c r="AB1" s="134"/>
      <c r="AC1" s="134"/>
      <c r="AD1" s="134"/>
      <c r="AE1" s="134"/>
      <c r="AF1" s="134"/>
      <c r="AG1" s="134"/>
      <c r="AH1" s="134"/>
      <c r="AI1" s="135"/>
      <c r="AJ1" s="135"/>
    </row>
    <row r="2" spans="1:36" ht="15" customHeight="1">
      <c r="A2" s="646"/>
      <c r="B2" s="797"/>
      <c r="C2" s="797"/>
      <c r="D2" s="797"/>
      <c r="E2" s="797"/>
      <c r="F2" s="797"/>
      <c r="G2" s="797"/>
      <c r="H2" s="797"/>
      <c r="I2" s="797"/>
      <c r="J2" s="797"/>
      <c r="K2" s="797"/>
      <c r="L2" s="797"/>
      <c r="M2" s="797"/>
      <c r="N2" s="797"/>
      <c r="O2" s="797"/>
      <c r="P2" s="797"/>
      <c r="Q2" s="646"/>
      <c r="R2" s="646"/>
      <c r="S2" s="646"/>
      <c r="T2" s="646"/>
      <c r="U2" s="646"/>
      <c r="V2" s="646"/>
      <c r="W2" s="646"/>
      <c r="X2" s="646"/>
      <c r="Y2" s="646"/>
      <c r="Z2" s="134"/>
      <c r="AA2" s="134"/>
      <c r="AB2" s="134"/>
      <c r="AC2" s="134"/>
      <c r="AD2" s="134"/>
      <c r="AE2" s="134"/>
      <c r="AF2" s="134"/>
      <c r="AG2" s="134"/>
      <c r="AH2" s="134"/>
      <c r="AI2" s="135"/>
      <c r="AJ2" s="135"/>
    </row>
    <row r="3" spans="1:36" ht="15" customHeight="1">
      <c r="A3" s="646"/>
      <c r="B3" s="797"/>
      <c r="C3" s="797"/>
      <c r="D3" s="797"/>
      <c r="E3" s="797"/>
      <c r="F3" s="797"/>
      <c r="G3" s="797"/>
      <c r="H3" s="797"/>
      <c r="I3" s="797"/>
      <c r="J3" s="797"/>
      <c r="K3" s="797"/>
      <c r="L3" s="797"/>
      <c r="M3" s="797"/>
      <c r="N3" s="797"/>
      <c r="O3" s="797"/>
      <c r="P3" s="797"/>
      <c r="Q3" s="646"/>
      <c r="R3" s="646"/>
      <c r="S3" s="646"/>
      <c r="T3" s="646"/>
      <c r="U3" s="646"/>
      <c r="V3" s="646"/>
      <c r="W3" s="646"/>
      <c r="X3" s="646"/>
      <c r="Y3" s="646"/>
      <c r="Z3" s="134"/>
      <c r="AA3" s="134"/>
      <c r="AB3" s="134"/>
      <c r="AC3" s="134"/>
      <c r="AD3" s="134"/>
      <c r="AE3" s="134"/>
      <c r="AF3" s="134"/>
      <c r="AG3" s="134"/>
      <c r="AH3" s="134"/>
      <c r="AI3" s="135"/>
      <c r="AJ3" s="135"/>
    </row>
    <row r="4" spans="1:36" ht="15.75" customHeight="1" thickBot="1">
      <c r="A4" s="137"/>
      <c r="B4" s="138"/>
      <c r="C4" s="139"/>
      <c r="D4" s="139"/>
      <c r="E4" s="139"/>
      <c r="F4" s="139"/>
      <c r="G4" s="139"/>
      <c r="H4" s="140"/>
      <c r="I4" s="140"/>
      <c r="J4" s="140"/>
      <c r="K4" s="140"/>
      <c r="L4" s="140"/>
      <c r="M4" s="140"/>
      <c r="N4" s="140" t="s">
        <v>121</v>
      </c>
      <c r="O4" s="140"/>
      <c r="P4" s="140"/>
      <c r="Q4" s="139"/>
      <c r="R4" s="139"/>
      <c r="S4" s="139"/>
      <c r="T4" s="139"/>
      <c r="U4" s="139"/>
      <c r="V4" s="139"/>
      <c r="W4" s="139"/>
      <c r="X4" s="139"/>
      <c r="Y4" s="139"/>
      <c r="Z4" s="141"/>
      <c r="AA4" s="141"/>
      <c r="AB4" s="141"/>
      <c r="AC4" s="141"/>
      <c r="AD4" s="141"/>
      <c r="AE4" s="141"/>
      <c r="AF4" s="141"/>
      <c r="AG4" s="141"/>
      <c r="AH4" s="141"/>
      <c r="AI4" s="135"/>
      <c r="AJ4" s="135"/>
    </row>
    <row r="5" spans="1:21" ht="15" customHeight="1">
      <c r="A5" s="142"/>
      <c r="B5" s="803" t="s">
        <v>122</v>
      </c>
      <c r="C5" s="803"/>
      <c r="D5" s="803"/>
      <c r="E5" s="804" t="s">
        <v>123</v>
      </c>
      <c r="F5" s="143" t="s">
        <v>124</v>
      </c>
      <c r="G5" s="144"/>
      <c r="H5" s="614" t="s">
        <v>125</v>
      </c>
      <c r="I5" s="615"/>
      <c r="J5" s="616"/>
      <c r="K5" s="616"/>
      <c r="L5" s="616"/>
      <c r="M5" s="616"/>
      <c r="N5" s="616"/>
      <c r="O5" s="616"/>
      <c r="P5" s="617"/>
      <c r="Q5" s="145"/>
      <c r="R5" s="145"/>
      <c r="S5" s="145"/>
      <c r="T5" s="145"/>
      <c r="U5" s="142"/>
    </row>
    <row r="6" spans="1:24" ht="15" customHeight="1">
      <c r="A6" s="142"/>
      <c r="B6" s="803"/>
      <c r="C6" s="803"/>
      <c r="D6" s="803"/>
      <c r="E6" s="804"/>
      <c r="F6" s="146"/>
      <c r="G6" s="144"/>
      <c r="H6" s="618" t="s">
        <v>127</v>
      </c>
      <c r="I6" s="148"/>
      <c r="J6" s="149"/>
      <c r="K6" s="149"/>
      <c r="L6" s="149"/>
      <c r="M6" s="149"/>
      <c r="N6" s="149"/>
      <c r="O6" s="149"/>
      <c r="P6" s="619"/>
      <c r="Q6" s="145"/>
      <c r="R6" s="799" t="s">
        <v>155</v>
      </c>
      <c r="S6" s="800"/>
      <c r="T6" s="800"/>
      <c r="U6" s="800"/>
      <c r="V6" s="800"/>
      <c r="W6" s="800"/>
      <c r="X6" s="801"/>
    </row>
    <row r="7" spans="1:24" ht="15" customHeight="1">
      <c r="A7" s="142"/>
      <c r="B7" s="805" t="s">
        <v>131</v>
      </c>
      <c r="C7" s="805"/>
      <c r="D7" s="805"/>
      <c r="E7" s="152"/>
      <c r="F7" s="153"/>
      <c r="G7" s="154"/>
      <c r="H7" s="618"/>
      <c r="I7" s="155" t="s">
        <v>132</v>
      </c>
      <c r="J7" s="149"/>
      <c r="K7" s="149"/>
      <c r="L7" s="149"/>
      <c r="M7" s="149"/>
      <c r="N7" s="806">
        <v>4.582</v>
      </c>
      <c r="O7" s="806"/>
      <c r="P7" s="807"/>
      <c r="Q7" s="145"/>
      <c r="R7" s="808" t="s">
        <v>122</v>
      </c>
      <c r="S7" s="808"/>
      <c r="T7" s="184" t="s">
        <v>43</v>
      </c>
      <c r="U7" s="184" t="s">
        <v>158</v>
      </c>
      <c r="V7" s="184" t="s">
        <v>159</v>
      </c>
      <c r="W7" s="796" t="s">
        <v>160</v>
      </c>
      <c r="X7" s="796"/>
    </row>
    <row r="8" spans="1:24" ht="15" customHeight="1">
      <c r="A8" s="142"/>
      <c r="B8" s="802" t="s">
        <v>133</v>
      </c>
      <c r="C8" s="802"/>
      <c r="D8" s="802"/>
      <c r="E8" s="157"/>
      <c r="F8" s="158"/>
      <c r="G8" s="154"/>
      <c r="H8" s="618"/>
      <c r="I8" s="163" t="s">
        <v>135</v>
      </c>
      <c r="J8" s="164"/>
      <c r="K8" s="164"/>
      <c r="L8" s="164"/>
      <c r="M8" s="164"/>
      <c r="N8" s="812">
        <v>6.015</v>
      </c>
      <c r="O8" s="812"/>
      <c r="P8" s="813"/>
      <c r="Q8" s="145"/>
      <c r="R8" s="816" t="s">
        <v>163</v>
      </c>
      <c r="S8" s="816"/>
      <c r="T8" s="185">
        <v>44.43</v>
      </c>
      <c r="U8" s="186">
        <v>4</v>
      </c>
      <c r="V8" s="187">
        <f>(U8/12)</f>
        <v>0.3333333333333333</v>
      </c>
      <c r="W8" s="798">
        <f>(V8*T8)</f>
        <v>14.809999999999999</v>
      </c>
      <c r="X8" s="798"/>
    </row>
    <row r="9" spans="1:24" ht="15" customHeight="1">
      <c r="A9" s="142"/>
      <c r="B9" s="802" t="s">
        <v>134</v>
      </c>
      <c r="C9" s="802"/>
      <c r="D9" s="802"/>
      <c r="E9" s="157"/>
      <c r="F9" s="160"/>
      <c r="G9" s="161"/>
      <c r="H9" s="620"/>
      <c r="I9" s="177"/>
      <c r="J9" s="177"/>
      <c r="K9" s="177"/>
      <c r="L9" s="177"/>
      <c r="M9" s="177"/>
      <c r="N9" s="177"/>
      <c r="O9" s="177"/>
      <c r="P9" s="621"/>
      <c r="Q9" s="145"/>
      <c r="R9" s="818" t="s">
        <v>166</v>
      </c>
      <c r="S9" s="818"/>
      <c r="T9" s="189">
        <v>47.93</v>
      </c>
      <c r="U9" s="190">
        <v>6</v>
      </c>
      <c r="V9" s="191">
        <f>(U9/12)</f>
        <v>0.5</v>
      </c>
      <c r="W9" s="819">
        <f>(V9*T9)</f>
        <v>23.965</v>
      </c>
      <c r="X9" s="819"/>
    </row>
    <row r="10" spans="1:25" ht="15" customHeight="1">
      <c r="A10" s="142"/>
      <c r="B10" s="802" t="s">
        <v>136</v>
      </c>
      <c r="C10" s="802"/>
      <c r="D10" s="802"/>
      <c r="E10" s="157"/>
      <c r="F10" s="165"/>
      <c r="G10" s="166"/>
      <c r="H10" s="620"/>
      <c r="I10" s="164"/>
      <c r="J10" s="164"/>
      <c r="K10" s="164"/>
      <c r="L10" s="164"/>
      <c r="M10" s="164"/>
      <c r="N10" s="164"/>
      <c r="O10" s="164"/>
      <c r="P10" s="622"/>
      <c r="Q10" s="145"/>
      <c r="R10" s="145"/>
      <c r="S10" s="145"/>
      <c r="T10" s="145"/>
      <c r="U10" s="145"/>
      <c r="V10" s="145"/>
      <c r="W10" s="145"/>
      <c r="X10" s="145"/>
      <c r="Y10" s="142"/>
    </row>
    <row r="11" spans="1:25" ht="15.75" customHeight="1">
      <c r="A11" s="142"/>
      <c r="B11" s="168" t="s">
        <v>137</v>
      </c>
      <c r="C11" s="157"/>
      <c r="D11" s="157"/>
      <c r="E11" s="157"/>
      <c r="F11" s="169"/>
      <c r="G11" s="154"/>
      <c r="H11" s="618" t="s">
        <v>138</v>
      </c>
      <c r="I11" s="148"/>
      <c r="J11" s="149"/>
      <c r="K11" s="149"/>
      <c r="L11" s="149"/>
      <c r="M11" s="149"/>
      <c r="N11" s="155"/>
      <c r="O11" s="155"/>
      <c r="P11" s="623"/>
      <c r="Q11" s="145"/>
      <c r="R11" s="814" t="s">
        <v>126</v>
      </c>
      <c r="S11" s="814"/>
      <c r="T11" s="814"/>
      <c r="U11" s="814"/>
      <c r="V11" s="171"/>
      <c r="W11" s="171"/>
      <c r="X11" s="145"/>
      <c r="Y11" s="142"/>
    </row>
    <row r="12" spans="1:25" ht="15" customHeight="1">
      <c r="A12" s="142"/>
      <c r="B12" s="809" t="s">
        <v>139</v>
      </c>
      <c r="C12" s="809"/>
      <c r="D12" s="157"/>
      <c r="E12" s="157"/>
      <c r="F12" s="172"/>
      <c r="G12" s="154"/>
      <c r="H12" s="618"/>
      <c r="I12" s="155" t="s">
        <v>140</v>
      </c>
      <c r="J12" s="149"/>
      <c r="K12" s="149"/>
      <c r="L12" s="149"/>
      <c r="M12" s="149"/>
      <c r="N12" s="810">
        <v>24.52</v>
      </c>
      <c r="O12" s="810"/>
      <c r="P12" s="811"/>
      <c r="Q12" s="145"/>
      <c r="R12" s="815" t="s">
        <v>1</v>
      </c>
      <c r="S12" s="815" t="s">
        <v>41</v>
      </c>
      <c r="T12" s="151" t="s">
        <v>129</v>
      </c>
      <c r="U12" s="151" t="s">
        <v>130</v>
      </c>
      <c r="V12" s="826"/>
      <c r="W12" s="826"/>
      <c r="X12" s="145"/>
      <c r="Y12" s="142"/>
    </row>
    <row r="13" spans="1:25" ht="15" customHeight="1">
      <c r="A13" s="142"/>
      <c r="B13" s="809" t="s">
        <v>141</v>
      </c>
      <c r="C13" s="809"/>
      <c r="D13" s="157"/>
      <c r="E13" s="157"/>
      <c r="F13" s="165"/>
      <c r="G13" s="154"/>
      <c r="H13" s="624"/>
      <c r="I13" s="625" t="s">
        <v>142</v>
      </c>
      <c r="J13" s="626"/>
      <c r="K13" s="626"/>
      <c r="L13" s="626"/>
      <c r="M13" s="626"/>
      <c r="N13" s="827">
        <v>30.44</v>
      </c>
      <c r="O13" s="827"/>
      <c r="P13" s="828"/>
      <c r="Q13" s="145"/>
      <c r="R13" s="829" t="s">
        <v>292</v>
      </c>
      <c r="S13" s="830"/>
      <c r="T13" s="517">
        <v>10</v>
      </c>
      <c r="U13" s="156">
        <f>(59.55*T13)</f>
        <v>595.5</v>
      </c>
      <c r="X13" s="145"/>
      <c r="Y13" s="142"/>
    </row>
    <row r="14" spans="1:25" ht="15" customHeight="1">
      <c r="A14" s="142"/>
      <c r="B14" s="809" t="s">
        <v>143</v>
      </c>
      <c r="C14" s="809"/>
      <c r="D14" s="157"/>
      <c r="E14" s="157"/>
      <c r="F14" s="160"/>
      <c r="G14" s="154"/>
      <c r="H14" s="613" t="s">
        <v>144</v>
      </c>
      <c r="I14" s="149"/>
      <c r="J14" s="149"/>
      <c r="K14" s="149"/>
      <c r="L14" s="149"/>
      <c r="M14" s="149"/>
      <c r="N14" s="149"/>
      <c r="O14" s="149"/>
      <c r="P14" s="150"/>
      <c r="Q14" s="145"/>
      <c r="R14" s="829" t="s">
        <v>293</v>
      </c>
      <c r="S14" s="830"/>
      <c r="T14" s="517">
        <v>15</v>
      </c>
      <c r="U14" s="156">
        <f>(59.55*T14)</f>
        <v>893.25</v>
      </c>
      <c r="X14" s="145"/>
      <c r="Y14" s="142"/>
    </row>
    <row r="15" spans="1:25" ht="15" customHeight="1">
      <c r="A15" s="142"/>
      <c r="B15" s="809" t="s">
        <v>145</v>
      </c>
      <c r="C15" s="809"/>
      <c r="D15" s="157"/>
      <c r="E15" s="157"/>
      <c r="F15" s="174"/>
      <c r="G15" s="166"/>
      <c r="H15" s="832" t="s">
        <v>146</v>
      </c>
      <c r="I15" s="832"/>
      <c r="J15" s="832"/>
      <c r="K15" s="832"/>
      <c r="L15" s="832"/>
      <c r="M15" s="149"/>
      <c r="N15" s="823">
        <v>47.97</v>
      </c>
      <c r="O15" s="823"/>
      <c r="P15" s="823"/>
      <c r="Q15" s="145"/>
      <c r="R15" s="829" t="s">
        <v>294</v>
      </c>
      <c r="S15" s="830"/>
      <c r="T15" s="517">
        <v>18</v>
      </c>
      <c r="U15" s="156">
        <f>(59.55*T15)</f>
        <v>1071.8999999999999</v>
      </c>
      <c r="X15" s="145"/>
      <c r="Y15" s="142"/>
    </row>
    <row r="16" spans="1:25" ht="15" customHeight="1">
      <c r="A16" s="142"/>
      <c r="B16" s="809" t="s">
        <v>147</v>
      </c>
      <c r="C16" s="809"/>
      <c r="D16" s="157"/>
      <c r="E16" s="157"/>
      <c r="F16" s="175"/>
      <c r="G16" s="161"/>
      <c r="H16" s="162"/>
      <c r="I16" s="164"/>
      <c r="J16" s="164"/>
      <c r="K16" s="164"/>
      <c r="L16" s="164"/>
      <c r="M16" s="164"/>
      <c r="N16" s="164"/>
      <c r="O16" s="164"/>
      <c r="P16" s="167"/>
      <c r="Q16" s="145"/>
      <c r="R16" s="836" t="s">
        <v>295</v>
      </c>
      <c r="S16" s="837"/>
      <c r="T16" s="518">
        <v>25</v>
      </c>
      <c r="U16" s="156">
        <f>(59.55*T16)</f>
        <v>1488.75</v>
      </c>
      <c r="X16" s="145"/>
      <c r="Y16" s="142"/>
    </row>
    <row r="17" spans="1:25" ht="15" customHeight="1">
      <c r="A17" s="142"/>
      <c r="B17" s="809" t="s">
        <v>148</v>
      </c>
      <c r="C17" s="809"/>
      <c r="D17" s="157"/>
      <c r="E17" s="157"/>
      <c r="F17" s="175"/>
      <c r="G17" s="161"/>
      <c r="H17" s="147" t="s">
        <v>40</v>
      </c>
      <c r="I17" s="149"/>
      <c r="J17" s="149"/>
      <c r="K17" s="149"/>
      <c r="L17" s="149"/>
      <c r="M17" s="149"/>
      <c r="N17" s="155"/>
      <c r="O17" s="155"/>
      <c r="P17" s="170"/>
      <c r="Q17" s="145"/>
      <c r="R17" s="835" t="s">
        <v>296</v>
      </c>
      <c r="S17" s="835"/>
      <c r="T17" s="519">
        <v>40</v>
      </c>
      <c r="U17" s="156">
        <f>(59.55*T17)</f>
        <v>2382</v>
      </c>
      <c r="X17" s="145"/>
      <c r="Y17" s="142"/>
    </row>
    <row r="18" spans="1:25" ht="15" customHeight="1">
      <c r="A18" s="142"/>
      <c r="B18" s="809" t="s">
        <v>149</v>
      </c>
      <c r="C18" s="809"/>
      <c r="D18" s="157"/>
      <c r="E18" s="157"/>
      <c r="F18" s="175"/>
      <c r="G18" s="161"/>
      <c r="H18" s="176" t="s">
        <v>150</v>
      </c>
      <c r="I18" s="155"/>
      <c r="J18" s="155"/>
      <c r="K18" s="155"/>
      <c r="L18" s="149"/>
      <c r="M18" s="177"/>
      <c r="N18" s="833">
        <v>1549.3</v>
      </c>
      <c r="O18" s="833"/>
      <c r="P18" s="833"/>
      <c r="Q18" s="145"/>
      <c r="R18" s="834"/>
      <c r="S18" s="834"/>
      <c r="T18" s="180"/>
      <c r="U18" s="180"/>
      <c r="V18" s="817"/>
      <c r="W18" s="817"/>
      <c r="X18" s="145"/>
      <c r="Y18" s="142"/>
    </row>
    <row r="19" spans="1:25" ht="15" customHeight="1">
      <c r="A19" s="142"/>
      <c r="B19" s="809" t="s">
        <v>141</v>
      </c>
      <c r="C19" s="809"/>
      <c r="D19" s="157"/>
      <c r="E19" s="157"/>
      <c r="F19" s="175"/>
      <c r="G19" s="161"/>
      <c r="H19" s="178" t="s">
        <v>151</v>
      </c>
      <c r="I19" s="179"/>
      <c r="J19" s="179"/>
      <c r="K19" s="179"/>
      <c r="L19" s="179"/>
      <c r="M19" s="177"/>
      <c r="N19" s="823">
        <v>1710.7</v>
      </c>
      <c r="O19" s="823"/>
      <c r="P19" s="823"/>
      <c r="Q19" s="145"/>
      <c r="R19" s="831" t="s">
        <v>168</v>
      </c>
      <c r="S19" s="831"/>
      <c r="T19" s="831"/>
      <c r="U19" s="831"/>
      <c r="V19" s="817"/>
      <c r="W19" s="817"/>
      <c r="X19" s="145"/>
      <c r="Y19" s="142"/>
    </row>
    <row r="20" spans="1:25" ht="15" customHeight="1">
      <c r="A20" s="142"/>
      <c r="B20" s="809" t="s">
        <v>152</v>
      </c>
      <c r="C20" s="809"/>
      <c r="D20" s="809"/>
      <c r="E20" s="157"/>
      <c r="F20" s="175"/>
      <c r="G20" s="161"/>
      <c r="H20" s="176" t="s">
        <v>153</v>
      </c>
      <c r="I20" s="155"/>
      <c r="J20" s="155"/>
      <c r="K20" s="155"/>
      <c r="L20" s="149"/>
      <c r="M20" s="177"/>
      <c r="N20" s="823">
        <v>1897.17</v>
      </c>
      <c r="O20" s="823"/>
      <c r="P20" s="823"/>
      <c r="Q20" s="145"/>
      <c r="R20" s="838" t="s">
        <v>172</v>
      </c>
      <c r="S20" s="838"/>
      <c r="T20" s="838">
        <v>45.59</v>
      </c>
      <c r="U20" s="520">
        <v>24.1</v>
      </c>
      <c r="X20" s="145"/>
      <c r="Y20" s="142"/>
    </row>
    <row r="21" spans="1:25" ht="15.75" customHeight="1">
      <c r="A21" s="142"/>
      <c r="B21" s="824" t="s">
        <v>154</v>
      </c>
      <c r="C21" s="824"/>
      <c r="D21" s="157"/>
      <c r="E21" s="157"/>
      <c r="F21" s="181"/>
      <c r="G21" s="161"/>
      <c r="H21" s="182"/>
      <c r="I21" s="173"/>
      <c r="J21" s="173"/>
      <c r="K21" s="173"/>
      <c r="L21" s="173"/>
      <c r="M21" s="173"/>
      <c r="N21" s="825"/>
      <c r="O21" s="825"/>
      <c r="P21" s="825"/>
      <c r="Q21" s="145"/>
      <c r="R21" s="838" t="s">
        <v>174</v>
      </c>
      <c r="S21" s="838"/>
      <c r="T21" s="838">
        <v>25.99</v>
      </c>
      <c r="U21" s="521">
        <v>34.1</v>
      </c>
      <c r="Y21" s="142"/>
    </row>
    <row r="22" spans="1:25" ht="15" customHeight="1">
      <c r="A22" s="142"/>
      <c r="B22" s="820" t="s">
        <v>156</v>
      </c>
      <c r="C22" s="820"/>
      <c r="D22" s="157"/>
      <c r="E22" s="157"/>
      <c r="F22" s="165"/>
      <c r="G22" s="183"/>
      <c r="H22" s="821" t="s">
        <v>157</v>
      </c>
      <c r="I22" s="821"/>
      <c r="J22" s="821"/>
      <c r="K22" s="821"/>
      <c r="L22" s="821"/>
      <c r="M22" s="821"/>
      <c r="N22" s="822"/>
      <c r="O22" s="822"/>
      <c r="P22" s="822"/>
      <c r="Q22" s="145"/>
      <c r="Y22" s="142"/>
    </row>
    <row r="23" spans="1:25" ht="17.25" customHeight="1">
      <c r="A23" s="142"/>
      <c r="B23" s="844" t="s">
        <v>161</v>
      </c>
      <c r="C23" s="844"/>
      <c r="D23" s="844"/>
      <c r="E23" s="844"/>
      <c r="F23" s="160"/>
      <c r="G23" s="154"/>
      <c r="H23" s="840" t="s">
        <v>162</v>
      </c>
      <c r="I23" s="840"/>
      <c r="J23" s="840"/>
      <c r="K23" s="840"/>
      <c r="L23" s="840"/>
      <c r="M23" s="840"/>
      <c r="N23" s="845">
        <v>10000</v>
      </c>
      <c r="O23" s="845"/>
      <c r="P23" s="845"/>
      <c r="Q23" s="145"/>
      <c r="R23" s="849" t="s">
        <v>178</v>
      </c>
      <c r="S23" s="849"/>
      <c r="T23" s="849"/>
      <c r="U23" s="849"/>
      <c r="V23" s="522" t="s">
        <v>179</v>
      </c>
      <c r="W23" s="523" t="s">
        <v>176</v>
      </c>
      <c r="Y23" s="142"/>
    </row>
    <row r="24" spans="1:25" ht="18" customHeight="1">
      <c r="A24" s="142"/>
      <c r="B24" s="844" t="s">
        <v>164</v>
      </c>
      <c r="C24" s="844"/>
      <c r="D24" s="844"/>
      <c r="E24" s="844"/>
      <c r="F24" s="188"/>
      <c r="G24" s="166"/>
      <c r="H24" s="840" t="s">
        <v>165</v>
      </c>
      <c r="I24" s="840"/>
      <c r="J24" s="840"/>
      <c r="K24" s="840"/>
      <c r="L24" s="840"/>
      <c r="M24" s="840"/>
      <c r="N24" s="853">
        <f>'[1]Parametro'!F49</f>
        <v>0.07122869671428572</v>
      </c>
      <c r="O24" s="853"/>
      <c r="P24" s="853"/>
      <c r="Q24" s="145"/>
      <c r="R24" s="846" t="s">
        <v>292</v>
      </c>
      <c r="S24" s="847"/>
      <c r="T24" s="848"/>
      <c r="U24" s="525">
        <v>63.69</v>
      </c>
      <c r="V24" s="524">
        <v>0.02</v>
      </c>
      <c r="W24" s="521">
        <v>433.33</v>
      </c>
      <c r="Y24" s="142"/>
    </row>
    <row r="25" spans="1:25" ht="15" customHeight="1">
      <c r="A25" s="142"/>
      <c r="B25" s="809" t="s">
        <v>154</v>
      </c>
      <c r="C25" s="809"/>
      <c r="D25" s="157"/>
      <c r="E25" s="157"/>
      <c r="F25" s="181"/>
      <c r="G25" s="192"/>
      <c r="H25" s="840" t="s">
        <v>51</v>
      </c>
      <c r="I25" s="840"/>
      <c r="J25" s="840"/>
      <c r="K25" s="840"/>
      <c r="L25" s="840"/>
      <c r="M25" s="840"/>
      <c r="N25" s="841">
        <f>'[1]Parametro'!E49</f>
        <v>0.1192</v>
      </c>
      <c r="O25" s="841"/>
      <c r="P25" s="841"/>
      <c r="Q25" s="145"/>
      <c r="R25" s="850" t="s">
        <v>293</v>
      </c>
      <c r="S25" s="851"/>
      <c r="T25" s="852"/>
      <c r="U25" s="520">
        <v>246.23</v>
      </c>
      <c r="V25" s="524">
        <v>0.02</v>
      </c>
      <c r="W25" s="521">
        <v>566.67</v>
      </c>
      <c r="X25" s="145"/>
      <c r="Y25" s="142"/>
    </row>
    <row r="26" spans="1:25" ht="15" customHeight="1">
      <c r="A26" s="142"/>
      <c r="B26" s="820" t="s">
        <v>127</v>
      </c>
      <c r="C26" s="820"/>
      <c r="D26" s="157"/>
      <c r="E26" s="157"/>
      <c r="F26" s="165"/>
      <c r="G26" s="183"/>
      <c r="H26" s="842" t="s">
        <v>167</v>
      </c>
      <c r="I26" s="842"/>
      <c r="J26" s="842"/>
      <c r="K26" s="842"/>
      <c r="L26" s="842"/>
      <c r="M26" s="842"/>
      <c r="N26" s="843">
        <f>SUM(N24:P25)</f>
        <v>0.19042869671428572</v>
      </c>
      <c r="O26" s="843"/>
      <c r="P26" s="843"/>
      <c r="Q26" s="145"/>
      <c r="R26" s="850" t="s">
        <v>294</v>
      </c>
      <c r="S26" s="851"/>
      <c r="T26" s="852"/>
      <c r="U26" s="520">
        <v>246.23</v>
      </c>
      <c r="V26" s="524">
        <v>0.02</v>
      </c>
      <c r="W26" s="521">
        <v>566.67</v>
      </c>
      <c r="X26" s="193"/>
      <c r="Y26" s="142"/>
    </row>
    <row r="27" spans="1:25" ht="15" customHeight="1">
      <c r="A27" s="142"/>
      <c r="B27" s="839" t="s">
        <v>169</v>
      </c>
      <c r="C27" s="839"/>
      <c r="D27" s="157"/>
      <c r="E27" s="157"/>
      <c r="F27" s="188"/>
      <c r="G27" s="154"/>
      <c r="H27" s="162"/>
      <c r="I27" s="164"/>
      <c r="J27" s="164"/>
      <c r="K27" s="164"/>
      <c r="L27" s="164"/>
      <c r="M27" s="164"/>
      <c r="N27" s="164"/>
      <c r="O27" s="164"/>
      <c r="P27" s="167"/>
      <c r="Q27" s="145"/>
      <c r="R27" s="850" t="s">
        <v>295</v>
      </c>
      <c r="S27" s="851"/>
      <c r="T27" s="852"/>
      <c r="U27" s="520">
        <v>246.23</v>
      </c>
      <c r="V27" s="524">
        <v>0.01</v>
      </c>
      <c r="W27" s="521">
        <v>566.67</v>
      </c>
      <c r="X27" s="194"/>
      <c r="Y27" s="142"/>
    </row>
    <row r="28" spans="1:25" ht="15" customHeight="1">
      <c r="A28" s="142"/>
      <c r="B28" s="839" t="s">
        <v>170</v>
      </c>
      <c r="C28" s="839"/>
      <c r="D28" s="157"/>
      <c r="E28" s="157"/>
      <c r="F28" s="195"/>
      <c r="G28" s="192"/>
      <c r="H28" s="147" t="s">
        <v>171</v>
      </c>
      <c r="I28" s="149"/>
      <c r="J28" s="149"/>
      <c r="K28" s="149"/>
      <c r="L28" s="149"/>
      <c r="M28" s="149"/>
      <c r="N28" s="155"/>
      <c r="O28" s="155"/>
      <c r="P28" s="170"/>
      <c r="Q28" s="145"/>
      <c r="R28" s="850" t="s">
        <v>296</v>
      </c>
      <c r="S28" s="851"/>
      <c r="T28" s="852"/>
      <c r="U28" s="520">
        <v>246.23</v>
      </c>
      <c r="V28" s="524">
        <v>0.01</v>
      </c>
      <c r="W28" s="521">
        <v>566.67</v>
      </c>
      <c r="X28" s="196"/>
      <c r="Y28" s="142"/>
    </row>
    <row r="29" spans="1:25" ht="15" customHeight="1">
      <c r="A29" s="142"/>
      <c r="B29" s="168" t="s">
        <v>171</v>
      </c>
      <c r="C29" s="197"/>
      <c r="D29" s="197"/>
      <c r="E29" s="197"/>
      <c r="F29" s="165"/>
      <c r="G29" s="154"/>
      <c r="H29" s="198"/>
      <c r="I29" s="155" t="s">
        <v>173</v>
      </c>
      <c r="J29" s="155"/>
      <c r="K29" s="149"/>
      <c r="L29" s="149"/>
      <c r="M29" s="149"/>
      <c r="N29" s="833">
        <v>112.4</v>
      </c>
      <c r="O29" s="833"/>
      <c r="P29" s="833"/>
      <c r="Q29" s="145"/>
      <c r="R29" s="149"/>
      <c r="S29" s="149"/>
      <c r="T29" s="180"/>
      <c r="U29" s="180"/>
      <c r="V29" s="145"/>
      <c r="W29" s="142"/>
      <c r="X29" s="196"/>
      <c r="Y29" s="142"/>
    </row>
    <row r="30" spans="1:25" ht="15" customHeight="1">
      <c r="A30" s="142"/>
      <c r="B30" s="839" t="s">
        <v>175</v>
      </c>
      <c r="C30" s="839"/>
      <c r="D30" s="197"/>
      <c r="E30" s="197"/>
      <c r="F30" s="175"/>
      <c r="G30" s="154"/>
      <c r="H30" s="198"/>
      <c r="I30" s="155" t="s">
        <v>176</v>
      </c>
      <c r="J30" s="155"/>
      <c r="K30" s="149"/>
      <c r="L30" s="149"/>
      <c r="M30" s="149"/>
      <c r="N30" s="833"/>
      <c r="O30" s="833"/>
      <c r="P30" s="833"/>
      <c r="Q30" s="145"/>
      <c r="X30" s="142"/>
      <c r="Y30" s="142"/>
    </row>
    <row r="31" spans="1:25" ht="15" customHeight="1">
      <c r="A31" s="142"/>
      <c r="B31" s="839" t="s">
        <v>173</v>
      </c>
      <c r="C31" s="839"/>
      <c r="D31" s="197"/>
      <c r="E31" s="197"/>
      <c r="F31" s="175"/>
      <c r="G31" s="161"/>
      <c r="H31" s="198"/>
      <c r="I31" s="155" t="s">
        <v>177</v>
      </c>
      <c r="J31" s="155"/>
      <c r="K31" s="149"/>
      <c r="L31" s="149"/>
      <c r="M31" s="149"/>
      <c r="N31" s="833"/>
      <c r="O31" s="833"/>
      <c r="P31" s="833"/>
      <c r="Q31" s="145"/>
      <c r="X31" s="142"/>
      <c r="Y31" s="142"/>
    </row>
    <row r="32" spans="1:25" ht="15" customHeight="1">
      <c r="A32" s="142"/>
      <c r="B32" s="844" t="s">
        <v>180</v>
      </c>
      <c r="C32" s="844"/>
      <c r="D32" s="844"/>
      <c r="E32" s="844"/>
      <c r="F32" s="175"/>
      <c r="G32" s="161"/>
      <c r="H32" s="176"/>
      <c r="I32" s="155" t="s">
        <v>179</v>
      </c>
      <c r="J32" s="155"/>
      <c r="K32" s="155"/>
      <c r="L32" s="155"/>
      <c r="M32" s="155"/>
      <c r="N32" s="861"/>
      <c r="O32" s="861"/>
      <c r="P32" s="861"/>
      <c r="Q32" s="145"/>
      <c r="X32" s="142"/>
      <c r="Y32" s="142"/>
    </row>
    <row r="33" spans="1:25" ht="15.75" customHeight="1">
      <c r="A33" s="142"/>
      <c r="B33" s="168"/>
      <c r="C33" s="199"/>
      <c r="D33" s="197"/>
      <c r="E33" s="197"/>
      <c r="F33" s="200"/>
      <c r="G33" s="161"/>
      <c r="H33" s="201"/>
      <c r="I33" s="202"/>
      <c r="J33" s="202"/>
      <c r="K33" s="202"/>
      <c r="L33" s="202"/>
      <c r="M33" s="202"/>
      <c r="N33" s="202"/>
      <c r="O33" s="202"/>
      <c r="P33" s="203"/>
      <c r="Q33" s="145"/>
      <c r="X33" s="142"/>
      <c r="Y33" s="142"/>
    </row>
    <row r="34" spans="1:25" ht="15.75" customHeight="1">
      <c r="A34" s="142"/>
      <c r="B34" s="859"/>
      <c r="C34" s="859"/>
      <c r="D34" s="204"/>
      <c r="E34" s="204"/>
      <c r="F34" s="205"/>
      <c r="G34" s="154"/>
      <c r="H34" s="159"/>
      <c r="I34" s="159"/>
      <c r="J34" s="159"/>
      <c r="K34" s="159"/>
      <c r="L34" s="159"/>
      <c r="M34" s="159"/>
      <c r="N34" s="159"/>
      <c r="O34" s="159"/>
      <c r="P34" s="159"/>
      <c r="Q34" s="145"/>
      <c r="X34" s="145"/>
      <c r="Y34" s="142"/>
    </row>
    <row r="35" spans="1:25" ht="15" customHeight="1" thickBot="1">
      <c r="A35" s="142"/>
      <c r="B35" s="206"/>
      <c r="C35" s="206"/>
      <c r="D35" s="152"/>
      <c r="E35" s="152"/>
      <c r="F35" s="207"/>
      <c r="G35" s="154"/>
      <c r="H35" s="159"/>
      <c r="I35" s="159"/>
      <c r="J35" s="159"/>
      <c r="K35" s="159"/>
      <c r="L35" s="159"/>
      <c r="M35" s="159"/>
      <c r="N35" s="159"/>
      <c r="O35" s="159"/>
      <c r="P35" s="159"/>
      <c r="Q35" s="145"/>
      <c r="X35" s="145"/>
      <c r="Y35" s="142"/>
    </row>
    <row r="36" spans="1:25" ht="15" customHeight="1">
      <c r="A36" s="142"/>
      <c r="B36" s="855" t="s">
        <v>181</v>
      </c>
      <c r="C36" s="855"/>
      <c r="D36" s="855"/>
      <c r="E36" s="855"/>
      <c r="F36" s="855"/>
      <c r="G36" s="855"/>
      <c r="H36" s="855"/>
      <c r="I36" s="208"/>
      <c r="J36" s="208"/>
      <c r="K36" s="208"/>
      <c r="L36" s="208"/>
      <c r="M36" s="208"/>
      <c r="N36" s="208"/>
      <c r="O36" s="209"/>
      <c r="P36" s="145"/>
      <c r="Q36" s="145"/>
      <c r="R36" s="145"/>
      <c r="S36" s="145"/>
      <c r="T36" s="145"/>
      <c r="U36" s="145"/>
      <c r="V36" s="145"/>
      <c r="W36" s="145"/>
      <c r="X36" s="145"/>
      <c r="Y36" s="142"/>
    </row>
    <row r="37" spans="1:25" ht="15" customHeight="1">
      <c r="A37" s="142"/>
      <c r="B37" s="210" t="s">
        <v>182</v>
      </c>
      <c r="C37" s="211"/>
      <c r="D37" s="211"/>
      <c r="E37" s="211"/>
      <c r="F37" s="211"/>
      <c r="G37" s="211"/>
      <c r="H37" s="211"/>
      <c r="I37" s="212"/>
      <c r="J37" s="212"/>
      <c r="K37" s="211"/>
      <c r="L37" s="211"/>
      <c r="M37" s="211"/>
      <c r="N37" s="211"/>
      <c r="O37" s="213"/>
      <c r="P37" s="145"/>
      <c r="Q37" s="145"/>
      <c r="R37" s="145"/>
      <c r="S37" s="145"/>
      <c r="T37" s="145"/>
      <c r="U37" s="145"/>
      <c r="V37" s="145"/>
      <c r="W37" s="145"/>
      <c r="X37" s="145"/>
      <c r="Y37" s="142"/>
    </row>
    <row r="38" spans="1:25" ht="15" customHeight="1">
      <c r="A38" s="142"/>
      <c r="B38" s="210" t="s">
        <v>183</v>
      </c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3"/>
      <c r="P38" s="145"/>
      <c r="Q38" s="145"/>
      <c r="R38" s="145"/>
      <c r="S38" s="145"/>
      <c r="T38" s="145"/>
      <c r="U38" s="145"/>
      <c r="V38" s="145"/>
      <c r="W38" s="145"/>
      <c r="X38" s="145"/>
      <c r="Y38" s="142"/>
    </row>
    <row r="39" spans="1:25" ht="15" customHeight="1">
      <c r="A39" s="142"/>
      <c r="B39" s="856" t="s">
        <v>184</v>
      </c>
      <c r="C39" s="856"/>
      <c r="D39" s="856"/>
      <c r="E39" s="856"/>
      <c r="F39" s="856"/>
      <c r="G39" s="856"/>
      <c r="H39" s="856"/>
      <c r="I39" s="211"/>
      <c r="J39" s="211"/>
      <c r="K39" s="211"/>
      <c r="L39" s="211"/>
      <c r="M39" s="211"/>
      <c r="N39" s="211"/>
      <c r="O39" s="213"/>
      <c r="P39" s="145"/>
      <c r="Q39" s="145"/>
      <c r="R39" s="145"/>
      <c r="S39" s="145"/>
      <c r="T39" s="145"/>
      <c r="U39" s="145"/>
      <c r="V39" s="145"/>
      <c r="W39" s="145"/>
      <c r="X39" s="145"/>
      <c r="Y39" s="142"/>
    </row>
    <row r="40" spans="1:25" ht="15" customHeight="1">
      <c r="A40" s="142"/>
      <c r="B40" s="857" t="s">
        <v>185</v>
      </c>
      <c r="C40" s="857"/>
      <c r="D40" s="857"/>
      <c r="E40" s="857"/>
      <c r="F40" s="857"/>
      <c r="G40" s="857"/>
      <c r="H40" s="857"/>
      <c r="I40" s="857"/>
      <c r="J40" s="857"/>
      <c r="K40" s="857"/>
      <c r="L40" s="857"/>
      <c r="M40" s="857"/>
      <c r="N40" s="857"/>
      <c r="O40" s="857"/>
      <c r="P40" s="145"/>
      <c r="Q40" s="145"/>
      <c r="R40" s="145"/>
      <c r="S40" s="145"/>
      <c r="T40" s="145"/>
      <c r="U40" s="145"/>
      <c r="V40" s="145"/>
      <c r="W40" s="145"/>
      <c r="X40" s="145"/>
      <c r="Y40" s="142"/>
    </row>
    <row r="41" spans="1:25" ht="15" customHeight="1">
      <c r="A41" s="142"/>
      <c r="B41" s="858" t="s">
        <v>186</v>
      </c>
      <c r="C41" s="858"/>
      <c r="D41" s="858"/>
      <c r="E41" s="858"/>
      <c r="F41" s="858"/>
      <c r="G41" s="858"/>
      <c r="H41" s="858"/>
      <c r="I41" s="858"/>
      <c r="J41" s="214"/>
      <c r="K41" s="214"/>
      <c r="L41" s="214"/>
      <c r="M41" s="214"/>
      <c r="N41" s="214"/>
      <c r="O41" s="215"/>
      <c r="P41" s="145"/>
      <c r="Q41" s="145"/>
      <c r="X41" s="145"/>
      <c r="Y41" s="142"/>
    </row>
    <row r="42" spans="2:15" ht="21" customHeight="1">
      <c r="B42" s="860" t="s">
        <v>187</v>
      </c>
      <c r="C42" s="860"/>
      <c r="D42" s="860"/>
      <c r="E42" s="860"/>
      <c r="F42" s="860"/>
      <c r="G42" s="860"/>
      <c r="H42" s="860"/>
      <c r="I42" s="860"/>
      <c r="J42" s="860"/>
      <c r="K42" s="860"/>
      <c r="L42" s="860"/>
      <c r="M42" s="860"/>
      <c r="N42" s="860"/>
      <c r="O42" s="860"/>
    </row>
    <row r="43" spans="2:15" ht="20.25" customHeight="1">
      <c r="B43" s="860" t="s">
        <v>188</v>
      </c>
      <c r="C43" s="860"/>
      <c r="D43" s="860"/>
      <c r="E43" s="860"/>
      <c r="F43" s="860"/>
      <c r="G43" s="860"/>
      <c r="H43" s="860"/>
      <c r="I43" s="860"/>
      <c r="J43" s="860"/>
      <c r="K43" s="860"/>
      <c r="L43" s="860"/>
      <c r="M43" s="860"/>
      <c r="N43" s="860"/>
      <c r="O43" s="860"/>
    </row>
    <row r="44" spans="2:15" ht="15" customHeight="1" thickBot="1">
      <c r="B44" s="854" t="s">
        <v>189</v>
      </c>
      <c r="C44" s="854"/>
      <c r="D44" s="854"/>
      <c r="E44" s="854"/>
      <c r="F44" s="854"/>
      <c r="G44" s="854"/>
      <c r="H44" s="854"/>
      <c r="I44" s="854"/>
      <c r="J44" s="854"/>
      <c r="K44" s="854"/>
      <c r="L44" s="854"/>
      <c r="M44" s="854"/>
      <c r="N44" s="854"/>
      <c r="O44" s="854"/>
    </row>
  </sheetData>
  <sheetProtection sheet="1" objects="1" scenarios="1" selectLockedCells="1" selectUnlockedCells="1"/>
  <mergeCells count="88">
    <mergeCell ref="B30:C30"/>
    <mergeCell ref="N30:P30"/>
    <mergeCell ref="B32:E32"/>
    <mergeCell ref="N32:P32"/>
    <mergeCell ref="B31:C31"/>
    <mergeCell ref="N31:P31"/>
    <mergeCell ref="B44:O44"/>
    <mergeCell ref="R27:T27"/>
    <mergeCell ref="B36:H36"/>
    <mergeCell ref="R28:T28"/>
    <mergeCell ref="B39:H39"/>
    <mergeCell ref="B40:O40"/>
    <mergeCell ref="B41:I41"/>
    <mergeCell ref="B34:C34"/>
    <mergeCell ref="B42:O42"/>
    <mergeCell ref="B43:O43"/>
    <mergeCell ref="R24:T24"/>
    <mergeCell ref="R23:U23"/>
    <mergeCell ref="R25:T25"/>
    <mergeCell ref="R26:T26"/>
    <mergeCell ref="B27:C27"/>
    <mergeCell ref="N24:P24"/>
    <mergeCell ref="N26:P26"/>
    <mergeCell ref="B23:E23"/>
    <mergeCell ref="H23:M23"/>
    <mergeCell ref="N23:P23"/>
    <mergeCell ref="B24:E24"/>
    <mergeCell ref="H24:M24"/>
    <mergeCell ref="V19:W19"/>
    <mergeCell ref="N29:P29"/>
    <mergeCell ref="R21:T21"/>
    <mergeCell ref="B28:C28"/>
    <mergeCell ref="R20:T20"/>
    <mergeCell ref="B25:C25"/>
    <mergeCell ref="H25:M25"/>
    <mergeCell ref="N25:P25"/>
    <mergeCell ref="B26:C26"/>
    <mergeCell ref="H26:M26"/>
    <mergeCell ref="H15:L15"/>
    <mergeCell ref="N15:P15"/>
    <mergeCell ref="R15:S15"/>
    <mergeCell ref="B18:C18"/>
    <mergeCell ref="N18:P18"/>
    <mergeCell ref="R18:S18"/>
    <mergeCell ref="R17:S17"/>
    <mergeCell ref="B16:C16"/>
    <mergeCell ref="R16:S16"/>
    <mergeCell ref="B17:C17"/>
    <mergeCell ref="B21:C21"/>
    <mergeCell ref="N21:P21"/>
    <mergeCell ref="V12:W12"/>
    <mergeCell ref="B13:C13"/>
    <mergeCell ref="N13:P13"/>
    <mergeCell ref="R13:S13"/>
    <mergeCell ref="R19:U19"/>
    <mergeCell ref="B14:C14"/>
    <mergeCell ref="R14:S14"/>
    <mergeCell ref="B15:C15"/>
    <mergeCell ref="V18:W18"/>
    <mergeCell ref="R9:S9"/>
    <mergeCell ref="W9:X9"/>
    <mergeCell ref="B22:C22"/>
    <mergeCell ref="H22:M22"/>
    <mergeCell ref="N22:P22"/>
    <mergeCell ref="B19:C19"/>
    <mergeCell ref="N19:P19"/>
    <mergeCell ref="B20:D20"/>
    <mergeCell ref="N20:P20"/>
    <mergeCell ref="N7:P7"/>
    <mergeCell ref="R7:S7"/>
    <mergeCell ref="B9:D9"/>
    <mergeCell ref="B12:C12"/>
    <mergeCell ref="N12:P12"/>
    <mergeCell ref="N8:P8"/>
    <mergeCell ref="R11:U11"/>
    <mergeCell ref="R12:S12"/>
    <mergeCell ref="B10:D10"/>
    <mergeCell ref="R8:S8"/>
    <mergeCell ref="W7:X7"/>
    <mergeCell ref="B1:P1"/>
    <mergeCell ref="B2:P2"/>
    <mergeCell ref="B3:P3"/>
    <mergeCell ref="W8:X8"/>
    <mergeCell ref="R6:X6"/>
    <mergeCell ref="B8:D8"/>
    <mergeCell ref="B5:D6"/>
    <mergeCell ref="E5:E6"/>
    <mergeCell ref="B7:D7"/>
  </mergeCells>
  <printOptions/>
  <pageMargins left="0.5118110236220472" right="0.5118110236220472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AC151"/>
  <sheetViews>
    <sheetView showGridLines="0" zoomScalePageLayoutView="0" workbookViewId="0" topLeftCell="A1">
      <selection activeCell="A6" sqref="A6"/>
    </sheetView>
  </sheetViews>
  <sheetFormatPr defaultColWidth="9.140625" defaultRowHeight="15" customHeight="1"/>
  <cols>
    <col min="1" max="1" width="1.421875" style="136" customWidth="1"/>
    <col min="2" max="2" width="2.7109375" style="136" customWidth="1"/>
    <col min="3" max="3" width="3.7109375" style="136" customWidth="1"/>
    <col min="4" max="4" width="6.00390625" style="136" customWidth="1"/>
    <col min="5" max="5" width="6.140625" style="136" customWidth="1"/>
    <col min="6" max="6" width="8.421875" style="136" customWidth="1"/>
    <col min="7" max="7" width="9.140625" style="136" customWidth="1"/>
    <col min="8" max="8" width="6.00390625" style="136" customWidth="1"/>
    <col min="9" max="9" width="4.28125" style="136" customWidth="1"/>
    <col min="10" max="10" width="1.421875" style="136" customWidth="1"/>
    <col min="11" max="11" width="2.8515625" style="136" customWidth="1"/>
    <col min="12" max="12" width="6.140625" style="136" customWidth="1"/>
    <col min="13" max="13" width="16.57421875" style="136" customWidth="1"/>
    <col min="14" max="14" width="11.8515625" style="136" customWidth="1"/>
    <col min="15" max="15" width="10.57421875" style="136" customWidth="1"/>
    <col min="16" max="16" width="10.421875" style="136" customWidth="1"/>
    <col min="17" max="17" width="11.00390625" style="136" customWidth="1"/>
    <col min="18" max="18" width="10.8515625" style="136" customWidth="1"/>
    <col min="19" max="19" width="10.28125" style="136" customWidth="1"/>
    <col min="20" max="20" width="9.140625" style="136" customWidth="1"/>
    <col min="21" max="21" width="16.28125" style="136" customWidth="1"/>
    <col min="22" max="16384" width="9.140625" style="136" customWidth="1"/>
  </cols>
  <sheetData>
    <row r="1" spans="1:29" ht="21" customHeight="1">
      <c r="A1" s="217"/>
      <c r="B1" s="218"/>
      <c r="C1" s="218"/>
      <c r="D1" s="218"/>
      <c r="E1" s="218"/>
      <c r="F1" s="218"/>
      <c r="G1" s="218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8"/>
      <c r="W1" s="218"/>
      <c r="X1" s="218"/>
      <c r="Y1" s="220"/>
      <c r="Z1" s="220"/>
      <c r="AA1" s="220"/>
      <c r="AB1" s="220"/>
      <c r="AC1" s="221"/>
    </row>
    <row r="2" spans="1:29" ht="21" customHeight="1">
      <c r="A2" s="222"/>
      <c r="B2" s="223"/>
      <c r="C2" s="223"/>
      <c r="D2" s="223"/>
      <c r="E2" s="223"/>
      <c r="F2" s="866" t="s">
        <v>291</v>
      </c>
      <c r="G2" s="866"/>
      <c r="H2" s="866"/>
      <c r="I2" s="866"/>
      <c r="J2" s="866"/>
      <c r="K2" s="866"/>
      <c r="L2" s="866"/>
      <c r="M2" s="866"/>
      <c r="N2" s="866"/>
      <c r="O2" s="866"/>
      <c r="P2" s="866"/>
      <c r="Q2" s="866"/>
      <c r="R2" s="866"/>
      <c r="S2" s="866"/>
      <c r="T2" s="223"/>
      <c r="U2" s="223"/>
      <c r="V2" s="223"/>
      <c r="W2" s="223"/>
      <c r="X2" s="223"/>
      <c r="Y2" s="224"/>
      <c r="Z2" s="224"/>
      <c r="AA2" s="224"/>
      <c r="AB2" s="224"/>
      <c r="AC2" s="225"/>
    </row>
    <row r="3" spans="1:29" ht="21" customHeight="1">
      <c r="A3" s="222"/>
      <c r="B3" s="223"/>
      <c r="C3" s="223"/>
      <c r="D3" s="223"/>
      <c r="E3" s="223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223"/>
      <c r="U3" s="223"/>
      <c r="V3" s="223"/>
      <c r="W3" s="223"/>
      <c r="X3" s="223"/>
      <c r="Y3" s="224"/>
      <c r="Z3" s="224"/>
      <c r="AA3" s="224"/>
      <c r="AB3" s="224"/>
      <c r="AC3" s="225"/>
    </row>
    <row r="4" spans="1:29" ht="21" customHeight="1" thickBot="1">
      <c r="A4" s="226"/>
      <c r="B4" s="227"/>
      <c r="C4" s="227"/>
      <c r="D4" s="227"/>
      <c r="E4" s="227"/>
      <c r="F4" s="139"/>
      <c r="G4" s="139"/>
      <c r="H4" s="867" t="s">
        <v>190</v>
      </c>
      <c r="I4" s="867"/>
      <c r="J4" s="867"/>
      <c r="K4" s="867"/>
      <c r="L4" s="867"/>
      <c r="M4" s="867"/>
      <c r="N4" s="867"/>
      <c r="O4" s="139"/>
      <c r="P4" s="139"/>
      <c r="Q4" s="139"/>
      <c r="R4" s="139"/>
      <c r="S4" s="139"/>
      <c r="T4" s="227"/>
      <c r="U4" s="227"/>
      <c r="V4" s="227"/>
      <c r="W4" s="227"/>
      <c r="X4" s="227"/>
      <c r="Y4" s="228"/>
      <c r="Z4" s="228"/>
      <c r="AA4" s="228"/>
      <c r="AB4" s="228"/>
      <c r="AC4" s="229"/>
    </row>
    <row r="5" spans="1:24" ht="15" customHeight="1" thickBot="1">
      <c r="A5" s="142"/>
      <c r="B5" s="230" t="s">
        <v>191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9"/>
      <c r="P5" s="142"/>
      <c r="Q5" s="142"/>
      <c r="R5" s="142"/>
      <c r="S5" s="142"/>
      <c r="T5" s="142"/>
      <c r="U5" s="211"/>
      <c r="V5" s="211"/>
      <c r="W5" s="211"/>
      <c r="X5" s="142"/>
    </row>
    <row r="6" spans="1:24" ht="15" customHeight="1" thickBot="1">
      <c r="A6" s="142"/>
      <c r="B6" s="231" t="s">
        <v>192</v>
      </c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491" t="s">
        <v>301</v>
      </c>
      <c r="O6" s="470" t="s">
        <v>302</v>
      </c>
      <c r="P6" s="491" t="s">
        <v>303</v>
      </c>
      <c r="Q6" s="470" t="s">
        <v>304</v>
      </c>
      <c r="R6" s="488" t="s">
        <v>305</v>
      </c>
      <c r="S6" s="476"/>
      <c r="T6" s="211"/>
      <c r="U6" s="211"/>
      <c r="V6" s="149"/>
      <c r="W6" s="149"/>
      <c r="X6" s="142"/>
    </row>
    <row r="7" spans="1:24" ht="15" customHeight="1">
      <c r="A7" s="142"/>
      <c r="B7" s="233"/>
      <c r="C7" s="211" t="s">
        <v>9</v>
      </c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459">
        <v>8</v>
      </c>
      <c r="O7" s="235">
        <v>7</v>
      </c>
      <c r="P7" s="234">
        <v>7</v>
      </c>
      <c r="Q7" s="481">
        <v>5</v>
      </c>
      <c r="R7" s="459">
        <v>3</v>
      </c>
      <c r="S7" s="453"/>
      <c r="T7" s="211"/>
      <c r="U7" s="211"/>
      <c r="V7" s="149"/>
      <c r="W7" s="149"/>
      <c r="X7" s="142"/>
    </row>
    <row r="8" spans="1:24" ht="15" customHeight="1" thickBot="1">
      <c r="A8" s="142"/>
      <c r="B8" s="233"/>
      <c r="C8" s="211" t="s">
        <v>11</v>
      </c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460">
        <v>5.894</v>
      </c>
      <c r="O8" s="460">
        <v>5.894</v>
      </c>
      <c r="P8" s="236">
        <v>4.436</v>
      </c>
      <c r="Q8" s="482">
        <v>4.436</v>
      </c>
      <c r="R8" s="460">
        <v>4.436</v>
      </c>
      <c r="S8" s="471"/>
      <c r="T8" s="211"/>
      <c r="U8" s="237"/>
      <c r="V8" s="238"/>
      <c r="W8" s="238"/>
      <c r="X8" s="142"/>
    </row>
    <row r="9" spans="1:24" ht="15" customHeight="1" thickBot="1">
      <c r="A9" s="239"/>
      <c r="B9" s="240"/>
      <c r="C9" s="241" t="s">
        <v>193</v>
      </c>
      <c r="D9" s="241"/>
      <c r="E9" s="241"/>
      <c r="F9" s="241"/>
      <c r="G9" s="241"/>
      <c r="H9" s="241"/>
      <c r="I9" s="241"/>
      <c r="J9" s="241"/>
      <c r="K9" s="232"/>
      <c r="L9" s="232"/>
      <c r="M9" s="241"/>
      <c r="N9" s="461">
        <f>N8/N7</f>
        <v>0.73675</v>
      </c>
      <c r="O9" s="243">
        <f>O8/O7</f>
        <v>0.842</v>
      </c>
      <c r="P9" s="242">
        <f>P8/P7</f>
        <v>0.6337142857142857</v>
      </c>
      <c r="Q9" s="483">
        <f>Q8/Q7</f>
        <v>0.8872</v>
      </c>
      <c r="R9" s="461">
        <f>R8/R7</f>
        <v>1.4786666666666666</v>
      </c>
      <c r="S9" s="477"/>
      <c r="T9" s="237"/>
      <c r="U9" s="237"/>
      <c r="V9" s="238"/>
      <c r="W9" s="238"/>
      <c r="X9" s="142"/>
    </row>
    <row r="10" spans="1:24" ht="15" customHeight="1">
      <c r="A10" s="239"/>
      <c r="B10" s="244"/>
      <c r="C10" s="245"/>
      <c r="D10" s="245"/>
      <c r="E10" s="245"/>
      <c r="F10" s="245"/>
      <c r="G10" s="245"/>
      <c r="H10" s="245"/>
      <c r="I10" s="245"/>
      <c r="J10" s="245"/>
      <c r="K10" s="208"/>
      <c r="L10" s="208"/>
      <c r="M10" s="245"/>
      <c r="N10" s="462"/>
      <c r="O10" s="247"/>
      <c r="P10" s="246"/>
      <c r="Q10" s="484"/>
      <c r="R10" s="462"/>
      <c r="S10" s="477"/>
      <c r="T10" s="237"/>
      <c r="U10" s="211"/>
      <c r="V10" s="211"/>
      <c r="W10" s="211"/>
      <c r="X10" s="142"/>
    </row>
    <row r="11" spans="1:24" ht="15" customHeight="1" thickBot="1">
      <c r="A11" s="142"/>
      <c r="B11" s="248" t="s">
        <v>16</v>
      </c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463"/>
      <c r="O11" s="251"/>
      <c r="P11" s="250"/>
      <c r="Q11" s="264"/>
      <c r="R11" s="463"/>
      <c r="S11" s="211"/>
      <c r="T11" s="211"/>
      <c r="U11" s="211"/>
      <c r="V11" s="211"/>
      <c r="W11" s="211"/>
      <c r="X11" s="142"/>
    </row>
    <row r="12" spans="1:24" ht="15" customHeight="1">
      <c r="A12" s="142"/>
      <c r="B12" s="233"/>
      <c r="C12" s="211" t="s">
        <v>17</v>
      </c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464">
        <v>0.0005</v>
      </c>
      <c r="O12" s="253">
        <v>0.0006</v>
      </c>
      <c r="P12" s="252">
        <v>0.0008</v>
      </c>
      <c r="Q12" s="472">
        <v>0.0008</v>
      </c>
      <c r="R12" s="464">
        <v>0.0015</v>
      </c>
      <c r="S12" s="478"/>
      <c r="T12" s="211"/>
      <c r="U12" s="211"/>
      <c r="V12" s="211"/>
      <c r="W12" s="211"/>
      <c r="X12" s="142"/>
    </row>
    <row r="13" spans="1:24" ht="15" customHeight="1" thickBot="1">
      <c r="A13" s="142"/>
      <c r="B13" s="233"/>
      <c r="C13" s="211" t="s">
        <v>19</v>
      </c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465">
        <v>30.44</v>
      </c>
      <c r="O13" s="465">
        <v>30.44</v>
      </c>
      <c r="P13" s="254">
        <v>24.52</v>
      </c>
      <c r="Q13" s="473">
        <v>24.52</v>
      </c>
      <c r="R13" s="465">
        <v>24.52</v>
      </c>
      <c r="S13" s="338"/>
      <c r="T13" s="211"/>
      <c r="U13" s="211"/>
      <c r="V13" s="211"/>
      <c r="W13" s="211"/>
      <c r="X13" s="142"/>
    </row>
    <row r="14" spans="1:24" ht="15" customHeight="1" thickBot="1">
      <c r="A14" s="142"/>
      <c r="B14" s="255"/>
      <c r="C14" s="256" t="s">
        <v>193</v>
      </c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462">
        <f>N13*N12</f>
        <v>0.015220000000000001</v>
      </c>
      <c r="O14" s="247">
        <f>O13*O12</f>
        <v>0.018264</v>
      </c>
      <c r="P14" s="246">
        <f>P13*P12</f>
        <v>0.019616</v>
      </c>
      <c r="Q14" s="484">
        <f>Q13*Q12</f>
        <v>0.019616</v>
      </c>
      <c r="R14" s="462">
        <f>R13*R12</f>
        <v>0.03678</v>
      </c>
      <c r="S14" s="477"/>
      <c r="T14" s="211"/>
      <c r="U14" s="211"/>
      <c r="V14" s="211"/>
      <c r="W14" s="211"/>
      <c r="X14" s="142"/>
    </row>
    <row r="15" spans="1:24" ht="15" customHeight="1">
      <c r="A15" s="142"/>
      <c r="B15" s="233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462"/>
      <c r="O15" s="257"/>
      <c r="P15" s="246"/>
      <c r="Q15" s="484"/>
      <c r="R15" s="489"/>
      <c r="S15" s="477"/>
      <c r="T15" s="211"/>
      <c r="U15" s="211"/>
      <c r="V15" s="211"/>
      <c r="W15" s="211"/>
      <c r="X15" s="142"/>
    </row>
    <row r="16" spans="1:24" ht="15" customHeight="1" thickBot="1">
      <c r="A16" s="142"/>
      <c r="B16" s="868" t="s">
        <v>22</v>
      </c>
      <c r="C16" s="868"/>
      <c r="D16" s="868"/>
      <c r="E16" s="868"/>
      <c r="F16" s="868"/>
      <c r="G16" s="868"/>
      <c r="H16" s="211"/>
      <c r="I16" s="211"/>
      <c r="J16" s="211"/>
      <c r="K16" s="211"/>
      <c r="L16" s="211"/>
      <c r="M16" s="211"/>
      <c r="N16" s="463"/>
      <c r="O16" s="258"/>
      <c r="P16" s="250"/>
      <c r="Q16" s="264"/>
      <c r="R16" s="490"/>
      <c r="S16" s="211"/>
      <c r="T16" s="211"/>
      <c r="U16" s="211"/>
      <c r="V16" s="211"/>
      <c r="W16" s="211"/>
      <c r="X16" s="142"/>
    </row>
    <row r="17" spans="1:24" ht="15" customHeight="1">
      <c r="A17" s="142"/>
      <c r="B17" s="259"/>
      <c r="C17" s="869" t="s">
        <v>194</v>
      </c>
      <c r="D17" s="869"/>
      <c r="E17" s="869"/>
      <c r="F17" s="869"/>
      <c r="G17" s="869"/>
      <c r="H17" s="869"/>
      <c r="I17" s="869"/>
      <c r="J17" s="869"/>
      <c r="K17" s="208"/>
      <c r="L17" s="208"/>
      <c r="M17" s="208"/>
      <c r="N17" s="466">
        <v>62500</v>
      </c>
      <c r="O17" s="260">
        <v>62500</v>
      </c>
      <c r="P17" s="260">
        <v>62500</v>
      </c>
      <c r="Q17" s="485">
        <v>125000</v>
      </c>
      <c r="R17" s="466">
        <v>125000</v>
      </c>
      <c r="S17" s="474"/>
      <c r="T17" s="211"/>
      <c r="U17" s="211"/>
      <c r="V17" s="211"/>
      <c r="W17" s="211"/>
      <c r="X17" s="142"/>
    </row>
    <row r="18" spans="1:24" ht="15" customHeight="1">
      <c r="A18" s="142"/>
      <c r="B18" s="262"/>
      <c r="C18" s="211" t="s">
        <v>28</v>
      </c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466">
        <v>2</v>
      </c>
      <c r="O18" s="261">
        <v>2</v>
      </c>
      <c r="P18" s="260">
        <v>2</v>
      </c>
      <c r="Q18" s="485">
        <v>4</v>
      </c>
      <c r="R18" s="466">
        <v>4</v>
      </c>
      <c r="S18" s="474"/>
      <c r="T18" s="211"/>
      <c r="U18" s="211"/>
      <c r="V18" s="211"/>
      <c r="W18" s="211"/>
      <c r="X18" s="142"/>
    </row>
    <row r="19" spans="1:24" ht="15" customHeight="1">
      <c r="A19" s="142"/>
      <c r="B19" s="233"/>
      <c r="C19" s="211" t="s">
        <v>30</v>
      </c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465">
        <v>313.33</v>
      </c>
      <c r="O19" s="263">
        <v>292.23</v>
      </c>
      <c r="P19" s="254">
        <v>648.78</v>
      </c>
      <c r="Q19" s="473">
        <v>835.6</v>
      </c>
      <c r="R19" s="465">
        <v>1855.56</v>
      </c>
      <c r="S19" s="338"/>
      <c r="T19" s="211"/>
      <c r="U19" s="211"/>
      <c r="V19" s="211"/>
      <c r="W19" s="211"/>
      <c r="X19" s="142"/>
    </row>
    <row r="20" spans="1:24" ht="15" customHeight="1">
      <c r="A20" s="142"/>
      <c r="B20" s="233"/>
      <c r="C20" s="211" t="s">
        <v>195</v>
      </c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465"/>
      <c r="O20" s="263"/>
      <c r="P20" s="254"/>
      <c r="Q20" s="473"/>
      <c r="R20" s="465"/>
      <c r="S20" s="338"/>
      <c r="T20" s="211"/>
      <c r="U20" s="211"/>
      <c r="V20" s="211"/>
      <c r="W20" s="211"/>
      <c r="X20" s="142"/>
    </row>
    <row r="21" spans="1:24" ht="15" customHeight="1">
      <c r="A21" s="142"/>
      <c r="B21" s="233"/>
      <c r="C21" s="211" t="s">
        <v>196</v>
      </c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465"/>
      <c r="O21" s="263"/>
      <c r="P21" s="254"/>
      <c r="Q21" s="473"/>
      <c r="R21" s="465"/>
      <c r="S21" s="338"/>
      <c r="T21" s="211"/>
      <c r="U21" s="211"/>
      <c r="V21" s="211"/>
      <c r="W21" s="211"/>
      <c r="X21" s="142"/>
    </row>
    <row r="22" spans="1:24" ht="15" customHeight="1" thickBot="1">
      <c r="A22" s="142"/>
      <c r="B22" s="264"/>
      <c r="C22" s="249" t="s">
        <v>197</v>
      </c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467"/>
      <c r="O22" s="266"/>
      <c r="P22" s="265"/>
      <c r="Q22" s="486">
        <v>786</v>
      </c>
      <c r="R22" s="467">
        <v>827.16</v>
      </c>
      <c r="S22" s="338"/>
      <c r="T22" s="211"/>
      <c r="U22" s="211"/>
      <c r="V22" s="211"/>
      <c r="W22" s="211"/>
      <c r="X22" s="142"/>
    </row>
    <row r="23" spans="1:24" ht="15" customHeight="1" thickBot="1">
      <c r="A23" s="267"/>
      <c r="B23" s="255"/>
      <c r="C23" s="862" t="s">
        <v>198</v>
      </c>
      <c r="D23" s="862"/>
      <c r="E23" s="862"/>
      <c r="F23" s="862"/>
      <c r="G23" s="232"/>
      <c r="H23" s="232"/>
      <c r="I23" s="232"/>
      <c r="J23" s="232"/>
      <c r="K23" s="232"/>
      <c r="L23" s="232"/>
      <c r="M23" s="232"/>
      <c r="N23" s="461">
        <f>(SUM(N19:N22)*N18)/N17</f>
        <v>0.01002656</v>
      </c>
      <c r="O23" s="243">
        <f>(SUM(O19:O22)*O18)/O17</f>
        <v>0.009351360000000001</v>
      </c>
      <c r="P23" s="242">
        <f>(SUM(P19:P22)*P18)/P17</f>
        <v>0.02076096</v>
      </c>
      <c r="Q23" s="483">
        <f>(SUM(Q19:Q22)*Q18)/Q17</f>
        <v>0.0518912</v>
      </c>
      <c r="R23" s="461">
        <f>(SUM(R19:R22)*R18)/R17</f>
        <v>0.08584704</v>
      </c>
      <c r="S23" s="477"/>
      <c r="T23" s="268"/>
      <c r="U23" s="211"/>
      <c r="V23" s="211"/>
      <c r="W23" s="211"/>
      <c r="X23" s="142"/>
    </row>
    <row r="24" spans="1:24" ht="15" customHeight="1">
      <c r="A24" s="267"/>
      <c r="B24" s="233"/>
      <c r="C24" s="870" t="s">
        <v>37</v>
      </c>
      <c r="D24" s="870"/>
      <c r="E24" s="870"/>
      <c r="F24" s="870"/>
      <c r="G24" s="870"/>
      <c r="H24" s="870"/>
      <c r="I24" s="870"/>
      <c r="J24" s="870"/>
      <c r="K24" s="211"/>
      <c r="L24" s="211"/>
      <c r="M24" s="211"/>
      <c r="N24" s="466">
        <v>62500</v>
      </c>
      <c r="O24" s="261">
        <v>62500</v>
      </c>
      <c r="P24" s="260">
        <v>62500</v>
      </c>
      <c r="Q24" s="485">
        <v>62500</v>
      </c>
      <c r="R24" s="466">
        <v>62500</v>
      </c>
      <c r="S24" s="474"/>
      <c r="T24" s="268"/>
      <c r="U24" s="211"/>
      <c r="V24" s="211"/>
      <c r="W24" s="211"/>
      <c r="X24" s="142"/>
    </row>
    <row r="25" spans="1:24" ht="15" customHeight="1">
      <c r="A25" s="267"/>
      <c r="B25" s="233"/>
      <c r="C25" s="211" t="s">
        <v>28</v>
      </c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466">
        <v>2</v>
      </c>
      <c r="O25" s="261">
        <v>2</v>
      </c>
      <c r="P25" s="260">
        <v>2</v>
      </c>
      <c r="Q25" s="485">
        <v>2</v>
      </c>
      <c r="R25" s="466">
        <v>2</v>
      </c>
      <c r="S25" s="474"/>
      <c r="T25" s="268"/>
      <c r="U25" s="211"/>
      <c r="V25" s="211"/>
      <c r="W25" s="211"/>
      <c r="X25" s="142"/>
    </row>
    <row r="26" spans="1:24" ht="15" customHeight="1" thickBot="1">
      <c r="A26" s="267"/>
      <c r="B26" s="233"/>
      <c r="C26" s="211" t="s">
        <v>30</v>
      </c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465">
        <v>313.33</v>
      </c>
      <c r="O26" s="263">
        <v>292.23</v>
      </c>
      <c r="P26" s="254">
        <v>648.78</v>
      </c>
      <c r="Q26" s="473">
        <v>835.6</v>
      </c>
      <c r="R26" s="465">
        <v>1855.56</v>
      </c>
      <c r="S26" s="338"/>
      <c r="T26" s="268"/>
      <c r="U26" s="268"/>
      <c r="V26" s="269"/>
      <c r="W26" s="269"/>
      <c r="X26" s="142"/>
    </row>
    <row r="27" spans="1:24" ht="15" customHeight="1" thickBot="1">
      <c r="A27" s="267"/>
      <c r="B27" s="255"/>
      <c r="C27" s="862" t="s">
        <v>199</v>
      </c>
      <c r="D27" s="862"/>
      <c r="E27" s="862"/>
      <c r="F27" s="862"/>
      <c r="G27" s="232"/>
      <c r="H27" s="232"/>
      <c r="I27" s="232"/>
      <c r="J27" s="232"/>
      <c r="K27" s="232"/>
      <c r="L27" s="232"/>
      <c r="M27" s="232"/>
      <c r="N27" s="461">
        <f>(N26*N25)/N24</f>
        <v>0.01002656</v>
      </c>
      <c r="O27" s="243">
        <f>(O26*O25)/O24</f>
        <v>0.009351360000000001</v>
      </c>
      <c r="P27" s="242">
        <f>(P26*P25)/P24</f>
        <v>0.02076096</v>
      </c>
      <c r="Q27" s="483">
        <f>(Q26*Q25)/Q24</f>
        <v>0.0267392</v>
      </c>
      <c r="R27" s="461">
        <f>(R26*R25)/R24</f>
        <v>0.05937792</v>
      </c>
      <c r="S27" s="477"/>
      <c r="T27" s="268"/>
      <c r="U27" s="268"/>
      <c r="V27" s="269"/>
      <c r="W27" s="269"/>
      <c r="X27" s="142"/>
    </row>
    <row r="28" spans="1:24" ht="15" customHeight="1" thickBot="1">
      <c r="A28" s="267"/>
      <c r="B28" s="270"/>
      <c r="C28" s="862" t="s">
        <v>45</v>
      </c>
      <c r="D28" s="862"/>
      <c r="E28" s="862"/>
      <c r="F28" s="862"/>
      <c r="G28" s="256"/>
      <c r="H28" s="256"/>
      <c r="I28" s="256"/>
      <c r="J28" s="256"/>
      <c r="K28" s="232"/>
      <c r="L28" s="232"/>
      <c r="M28" s="256"/>
      <c r="N28" s="496">
        <f>SUM(N23,N27)</f>
        <v>0.02005312</v>
      </c>
      <c r="O28" s="501">
        <f>SUM(O23,O27)</f>
        <v>0.018702720000000003</v>
      </c>
      <c r="P28" s="500">
        <f>SUM(P23,P27)</f>
        <v>0.04152192</v>
      </c>
      <c r="Q28" s="502">
        <f>SUM(Q23,Q27)</f>
        <v>0.0786304</v>
      </c>
      <c r="R28" s="496">
        <f>SUM(R23,R27)</f>
        <v>0.14522496000000001</v>
      </c>
      <c r="S28" s="479"/>
      <c r="T28" s="268"/>
      <c r="U28" s="211"/>
      <c r="V28" s="211"/>
      <c r="W28" s="211"/>
      <c r="X28" s="142"/>
    </row>
    <row r="29" spans="1:24" ht="15" customHeight="1" thickBot="1">
      <c r="A29" s="142"/>
      <c r="B29" s="231" t="s">
        <v>46</v>
      </c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497"/>
      <c r="O29" s="497"/>
      <c r="P29" s="497"/>
      <c r="Q29" s="497"/>
      <c r="R29" s="497"/>
      <c r="S29" s="211"/>
      <c r="U29" s="211"/>
      <c r="V29" s="211"/>
      <c r="W29" s="211"/>
      <c r="X29" s="142"/>
    </row>
    <row r="30" spans="1:24" ht="15" customHeight="1">
      <c r="A30" s="142"/>
      <c r="B30" s="233"/>
      <c r="C30" s="211" t="s">
        <v>200</v>
      </c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465"/>
      <c r="O30" s="465"/>
      <c r="P30" s="465"/>
      <c r="Q30" s="465"/>
      <c r="R30" s="465"/>
      <c r="S30" s="338"/>
      <c r="U30" s="211"/>
      <c r="V30" s="211"/>
      <c r="W30" s="211"/>
      <c r="X30" s="142"/>
    </row>
    <row r="31" spans="1:24" ht="15" customHeight="1">
      <c r="A31" s="142"/>
      <c r="B31" s="233"/>
      <c r="C31" s="211" t="s">
        <v>201</v>
      </c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466">
        <v>7000</v>
      </c>
      <c r="O31" s="466">
        <v>7000</v>
      </c>
      <c r="P31" s="466">
        <v>7000</v>
      </c>
      <c r="Q31" s="466">
        <v>7000</v>
      </c>
      <c r="R31" s="466">
        <v>7000</v>
      </c>
      <c r="S31" s="474"/>
      <c r="U31" s="211"/>
      <c r="V31" s="211"/>
      <c r="W31" s="211"/>
      <c r="X31" s="142"/>
    </row>
    <row r="32" spans="1:24" ht="15" customHeight="1">
      <c r="A32" s="142"/>
      <c r="B32" s="233"/>
      <c r="C32" s="211" t="s">
        <v>202</v>
      </c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498">
        <v>0.043365</v>
      </c>
      <c r="O32" s="498">
        <v>0.062662</v>
      </c>
      <c r="P32" s="498">
        <v>0.091476</v>
      </c>
      <c r="Q32" s="503">
        <v>0.1192</v>
      </c>
      <c r="R32" s="498">
        <v>0.092619</v>
      </c>
      <c r="S32" s="475"/>
      <c r="U32" s="211"/>
      <c r="V32" s="211"/>
      <c r="W32" s="211"/>
      <c r="X32" s="142"/>
    </row>
    <row r="33" spans="1:24" ht="15" customHeight="1" thickBot="1">
      <c r="A33" s="142"/>
      <c r="B33" s="233"/>
      <c r="C33" s="211" t="s">
        <v>203</v>
      </c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499">
        <v>0.07123</v>
      </c>
      <c r="O33" s="499">
        <v>0.07123</v>
      </c>
      <c r="P33" s="499">
        <v>0.07123</v>
      </c>
      <c r="Q33" s="499">
        <v>0.07123</v>
      </c>
      <c r="R33" s="499">
        <v>0.07123</v>
      </c>
      <c r="S33" s="475"/>
      <c r="U33" s="268"/>
      <c r="V33" s="269"/>
      <c r="W33" s="269"/>
      <c r="X33" s="142"/>
    </row>
    <row r="34" spans="1:24" ht="15" customHeight="1" thickBot="1">
      <c r="A34" s="267"/>
      <c r="B34" s="270" t="s">
        <v>204</v>
      </c>
      <c r="C34" s="256"/>
      <c r="D34" s="256"/>
      <c r="E34" s="256"/>
      <c r="F34" s="256"/>
      <c r="G34" s="256"/>
      <c r="H34" s="256"/>
      <c r="I34" s="256"/>
      <c r="J34" s="256"/>
      <c r="K34" s="232"/>
      <c r="L34" s="232"/>
      <c r="M34" s="256"/>
      <c r="N34" s="492">
        <f>SUM(N32:N33)</f>
        <v>0.114595</v>
      </c>
      <c r="O34" s="493">
        <f>SUM(O32:O33)</f>
        <v>0.133892</v>
      </c>
      <c r="P34" s="494">
        <f>SUM(P32:P33)</f>
        <v>0.16270600000000002</v>
      </c>
      <c r="Q34" s="495">
        <f>SUM(Q32:Q33)</f>
        <v>0.19043</v>
      </c>
      <c r="R34" s="492">
        <f>SUM(R32:R33)</f>
        <v>0.16384900000000002</v>
      </c>
      <c r="S34" s="477"/>
      <c r="U34" s="211"/>
      <c r="V34" s="211"/>
      <c r="W34" s="211"/>
      <c r="X34" s="142"/>
    </row>
    <row r="35" spans="1:24" ht="18.75" customHeight="1">
      <c r="A35" s="142"/>
      <c r="B35" s="233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468"/>
      <c r="O35" s="209"/>
      <c r="P35" s="271"/>
      <c r="Q35" s="275"/>
      <c r="R35" s="468"/>
      <c r="S35" s="211"/>
      <c r="T35" s="211"/>
      <c r="U35" s="211"/>
      <c r="V35" s="211"/>
      <c r="W35" s="211"/>
      <c r="X35" s="142"/>
    </row>
    <row r="36" spans="1:24" ht="15" customHeight="1" thickBot="1">
      <c r="A36" s="142"/>
      <c r="B36" s="272" t="s">
        <v>205</v>
      </c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469">
        <f>SUM(N9,N14,N28,N34)</f>
        <v>0.8866181200000001</v>
      </c>
      <c r="O36" s="274">
        <f>SUM(O9,O14,O28,O34)</f>
        <v>1.0128587199999999</v>
      </c>
      <c r="P36" s="273">
        <f>SUM(P9,P14,P28,P34)</f>
        <v>0.8575582057142856</v>
      </c>
      <c r="Q36" s="487">
        <f>SUM(Q9,Q14,Q28,Q34)</f>
        <v>1.1758764</v>
      </c>
      <c r="R36" s="469">
        <f>SUM(R9,R14,R28,R34)</f>
        <v>1.8245206266666667</v>
      </c>
      <c r="S36" s="480"/>
      <c r="T36" s="211"/>
      <c r="U36" s="211"/>
      <c r="V36" s="211"/>
      <c r="W36" s="211"/>
      <c r="X36" s="142"/>
    </row>
    <row r="37" spans="1:24" ht="15" customHeight="1" thickBot="1">
      <c r="A37" s="142"/>
      <c r="B37" s="255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49"/>
      <c r="O37" s="251"/>
      <c r="P37" s="211"/>
      <c r="Q37" s="211"/>
      <c r="R37" s="211"/>
      <c r="S37" s="211"/>
      <c r="T37" s="211"/>
      <c r="U37" s="142"/>
      <c r="V37" s="142"/>
      <c r="W37" s="142"/>
      <c r="X37" s="142"/>
    </row>
    <row r="38" spans="1:24" ht="15" customHeight="1" thickBot="1">
      <c r="A38" s="142"/>
      <c r="B38" s="272" t="s">
        <v>206</v>
      </c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3"/>
      <c r="P38" s="211"/>
      <c r="Q38" s="211"/>
      <c r="R38" s="211"/>
      <c r="S38" s="211"/>
      <c r="T38" s="211"/>
      <c r="U38" s="142"/>
      <c r="V38" s="142"/>
      <c r="W38" s="142"/>
      <c r="X38" s="142"/>
    </row>
    <row r="39" spans="1:24" ht="15" customHeight="1" thickBot="1">
      <c r="A39" s="142"/>
      <c r="B39" s="275"/>
      <c r="C39" s="276" t="s">
        <v>21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133"/>
      <c r="Q39" s="39"/>
      <c r="R39" s="39"/>
      <c r="S39" s="39"/>
      <c r="T39" s="39"/>
      <c r="U39" s="39"/>
      <c r="V39" s="277"/>
      <c r="W39" s="142"/>
      <c r="X39" s="142"/>
    </row>
    <row r="40" spans="1:24" ht="15" customHeight="1" thickBot="1">
      <c r="A40" s="142"/>
      <c r="B40" s="233"/>
      <c r="C40" s="38" t="s">
        <v>207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4"/>
      <c r="P40" s="38" t="s">
        <v>208</v>
      </c>
      <c r="Q40" s="39"/>
      <c r="R40" s="39"/>
      <c r="S40" s="39"/>
      <c r="T40" s="39"/>
      <c r="U40" s="39"/>
      <c r="V40" s="278"/>
      <c r="W40" s="24"/>
      <c r="X40" s="142"/>
    </row>
    <row r="41" spans="1:24" ht="15" customHeight="1">
      <c r="A41" s="142"/>
      <c r="B41" s="279"/>
      <c r="C41" s="280"/>
      <c r="D41" s="281"/>
      <c r="E41" s="281"/>
      <c r="F41" s="281"/>
      <c r="G41" s="281"/>
      <c r="H41" s="281"/>
      <c r="I41" s="281"/>
      <c r="J41" s="281"/>
      <c r="K41" s="208"/>
      <c r="L41" s="282" t="s">
        <v>209</v>
      </c>
      <c r="M41" s="281"/>
      <c r="N41" s="281"/>
      <c r="O41" s="280"/>
      <c r="P41" s="280"/>
      <c r="Q41" s="281"/>
      <c r="R41" s="281"/>
      <c r="S41" s="281"/>
      <c r="T41" s="281"/>
      <c r="U41" s="282" t="s">
        <v>209</v>
      </c>
      <c r="V41" s="283"/>
      <c r="W41" s="211"/>
      <c r="X41" s="142"/>
    </row>
    <row r="42" spans="1:24" ht="15" customHeight="1">
      <c r="A42" s="142"/>
      <c r="B42" s="233"/>
      <c r="C42" s="284" t="s">
        <v>25</v>
      </c>
      <c r="D42" s="285"/>
      <c r="E42" s="285"/>
      <c r="F42" s="285" t="s">
        <v>26</v>
      </c>
      <c r="G42" s="285"/>
      <c r="H42" s="285"/>
      <c r="I42" s="211"/>
      <c r="J42" s="211"/>
      <c r="K42" s="211"/>
      <c r="L42" s="286" t="s">
        <v>210</v>
      </c>
      <c r="M42" s="286"/>
      <c r="N42" s="286"/>
      <c r="O42" s="287"/>
      <c r="P42" s="284" t="s">
        <v>25</v>
      </c>
      <c r="Q42" s="285"/>
      <c r="R42" s="285" t="s">
        <v>26</v>
      </c>
      <c r="S42" s="285"/>
      <c r="T42" s="285"/>
      <c r="U42" s="286" t="s">
        <v>210</v>
      </c>
      <c r="V42" s="288"/>
      <c r="W42" s="211"/>
      <c r="X42" s="142"/>
    </row>
    <row r="43" spans="1:24" ht="15" customHeight="1">
      <c r="A43" s="142"/>
      <c r="B43" s="289"/>
      <c r="C43" s="863">
        <v>2021</v>
      </c>
      <c r="D43" s="863"/>
      <c r="E43" s="290">
        <v>0</v>
      </c>
      <c r="F43" s="290" t="s">
        <v>211</v>
      </c>
      <c r="G43" s="290">
        <v>1</v>
      </c>
      <c r="H43" s="285" t="s">
        <v>212</v>
      </c>
      <c r="I43" s="211"/>
      <c r="J43" s="211"/>
      <c r="K43" s="211"/>
      <c r="L43" s="291"/>
      <c r="M43" s="864" t="s">
        <v>213</v>
      </c>
      <c r="N43" s="864"/>
      <c r="O43" s="292">
        <v>0.1545</v>
      </c>
      <c r="P43" s="293">
        <v>2021</v>
      </c>
      <c r="Q43" s="290">
        <v>0</v>
      </c>
      <c r="R43" s="290" t="s">
        <v>211</v>
      </c>
      <c r="S43" s="290">
        <v>1</v>
      </c>
      <c r="T43" s="285" t="s">
        <v>212</v>
      </c>
      <c r="U43" s="294" t="s">
        <v>214</v>
      </c>
      <c r="V43" s="295">
        <v>0.2</v>
      </c>
      <c r="W43" s="142"/>
      <c r="X43" s="142"/>
    </row>
    <row r="44" spans="1:24" ht="15" customHeight="1">
      <c r="A44" s="142"/>
      <c r="B44" s="289"/>
      <c r="C44" s="863">
        <v>2020</v>
      </c>
      <c r="D44" s="863"/>
      <c r="E44" s="290">
        <v>1</v>
      </c>
      <c r="F44" s="290" t="s">
        <v>211</v>
      </c>
      <c r="G44" s="290">
        <v>2</v>
      </c>
      <c r="H44" s="285" t="s">
        <v>215</v>
      </c>
      <c r="I44" s="211"/>
      <c r="J44" s="211"/>
      <c r="K44" s="211"/>
      <c r="L44" s="291"/>
      <c r="M44" s="864" t="s">
        <v>216</v>
      </c>
      <c r="N44" s="865"/>
      <c r="O44" s="292">
        <v>0.1391</v>
      </c>
      <c r="P44" s="293">
        <v>2020</v>
      </c>
      <c r="Q44" s="290">
        <v>1</v>
      </c>
      <c r="R44" s="290" t="s">
        <v>211</v>
      </c>
      <c r="S44" s="290">
        <v>2</v>
      </c>
      <c r="T44" s="285" t="s">
        <v>215</v>
      </c>
      <c r="U44" s="294" t="s">
        <v>217</v>
      </c>
      <c r="V44" s="295">
        <v>0.1714</v>
      </c>
      <c r="W44" s="142"/>
      <c r="X44" s="142"/>
    </row>
    <row r="45" spans="1:24" ht="15" customHeight="1">
      <c r="A45" s="142"/>
      <c r="B45" s="289"/>
      <c r="C45" s="863">
        <v>2019</v>
      </c>
      <c r="D45" s="863"/>
      <c r="E45" s="290">
        <v>2</v>
      </c>
      <c r="F45" s="290" t="s">
        <v>211</v>
      </c>
      <c r="G45" s="290">
        <v>3</v>
      </c>
      <c r="H45" s="285" t="s">
        <v>215</v>
      </c>
      <c r="I45" s="211"/>
      <c r="J45" s="211"/>
      <c r="K45" s="211"/>
      <c r="L45" s="291"/>
      <c r="M45" s="864" t="s">
        <v>218</v>
      </c>
      <c r="N45" s="864"/>
      <c r="O45" s="292">
        <v>0.1236</v>
      </c>
      <c r="P45" s="293">
        <v>2019</v>
      </c>
      <c r="Q45" s="290">
        <v>2</v>
      </c>
      <c r="R45" s="290" t="s">
        <v>211</v>
      </c>
      <c r="S45" s="290">
        <v>3</v>
      </c>
      <c r="T45" s="285" t="s">
        <v>215</v>
      </c>
      <c r="U45" s="294" t="s">
        <v>219</v>
      </c>
      <c r="V45" s="295">
        <v>0.1428</v>
      </c>
      <c r="W45" s="142"/>
      <c r="X45" s="142"/>
    </row>
    <row r="46" spans="1:24" ht="15" customHeight="1">
      <c r="A46" s="142"/>
      <c r="B46" s="289"/>
      <c r="C46" s="863">
        <v>2018</v>
      </c>
      <c r="D46" s="863"/>
      <c r="E46" s="290">
        <v>3</v>
      </c>
      <c r="F46" s="290" t="s">
        <v>211</v>
      </c>
      <c r="G46" s="290">
        <v>4</v>
      </c>
      <c r="H46" s="285" t="s">
        <v>215</v>
      </c>
      <c r="I46" s="211"/>
      <c r="J46" s="211"/>
      <c r="K46" s="211"/>
      <c r="L46" s="291"/>
      <c r="M46" s="864" t="s">
        <v>220</v>
      </c>
      <c r="N46" s="864"/>
      <c r="O46" s="292">
        <v>0.1082</v>
      </c>
      <c r="P46" s="293">
        <v>2018</v>
      </c>
      <c r="Q46" s="290">
        <v>3</v>
      </c>
      <c r="R46" s="290" t="s">
        <v>211</v>
      </c>
      <c r="S46" s="290">
        <v>4</v>
      </c>
      <c r="T46" s="285" t="s">
        <v>215</v>
      </c>
      <c r="U46" s="294" t="s">
        <v>221</v>
      </c>
      <c r="V46" s="295">
        <v>0.11420000000000001</v>
      </c>
      <c r="W46" s="142"/>
      <c r="X46" s="142"/>
    </row>
    <row r="47" spans="1:24" ht="15" customHeight="1">
      <c r="A47" s="142"/>
      <c r="B47" s="289"/>
      <c r="C47" s="863">
        <v>2017</v>
      </c>
      <c r="D47" s="863"/>
      <c r="E47" s="290">
        <v>4</v>
      </c>
      <c r="F47" s="290" t="s">
        <v>211</v>
      </c>
      <c r="G47" s="290">
        <v>5</v>
      </c>
      <c r="H47" s="285" t="s">
        <v>215</v>
      </c>
      <c r="I47" s="211"/>
      <c r="J47" s="211"/>
      <c r="K47" s="211"/>
      <c r="L47" s="291"/>
      <c r="M47" s="864" t="s">
        <v>222</v>
      </c>
      <c r="N47" s="864"/>
      <c r="O47" s="292">
        <v>0.0927</v>
      </c>
      <c r="P47" s="293">
        <v>2017</v>
      </c>
      <c r="Q47" s="290">
        <v>4</v>
      </c>
      <c r="R47" s="290" t="s">
        <v>211</v>
      </c>
      <c r="S47" s="290">
        <v>5</v>
      </c>
      <c r="T47" s="285" t="s">
        <v>215</v>
      </c>
      <c r="U47" s="294" t="s">
        <v>223</v>
      </c>
      <c r="V47" s="295">
        <v>0.0857</v>
      </c>
      <c r="W47" s="142"/>
      <c r="X47" s="142"/>
    </row>
    <row r="48" spans="1:24" ht="15" customHeight="1">
      <c r="A48" s="142"/>
      <c r="B48" s="289"/>
      <c r="C48" s="863">
        <v>2016</v>
      </c>
      <c r="D48" s="863"/>
      <c r="E48" s="290">
        <v>5</v>
      </c>
      <c r="F48" s="290" t="s">
        <v>211</v>
      </c>
      <c r="G48" s="290">
        <v>6</v>
      </c>
      <c r="H48" s="285" t="s">
        <v>215</v>
      </c>
      <c r="I48" s="211"/>
      <c r="J48" s="211"/>
      <c r="K48" s="211"/>
      <c r="L48" s="291"/>
      <c r="M48" s="864" t="s">
        <v>224</v>
      </c>
      <c r="N48" s="864"/>
      <c r="O48" s="292">
        <v>0.07730000000000001</v>
      </c>
      <c r="P48" s="293">
        <v>2016</v>
      </c>
      <c r="Q48" s="290">
        <v>5</v>
      </c>
      <c r="R48" s="290" t="s">
        <v>211</v>
      </c>
      <c r="S48" s="290">
        <v>6</v>
      </c>
      <c r="T48" s="285" t="s">
        <v>215</v>
      </c>
      <c r="U48" s="294" t="s">
        <v>225</v>
      </c>
      <c r="V48" s="295">
        <v>0.057100000000000005</v>
      </c>
      <c r="W48" s="142"/>
      <c r="X48" s="142"/>
    </row>
    <row r="49" spans="1:24" ht="15" customHeight="1">
      <c r="A49" s="142"/>
      <c r="B49" s="289"/>
      <c r="C49" s="863">
        <v>2015</v>
      </c>
      <c r="D49" s="863"/>
      <c r="E49" s="290">
        <v>6</v>
      </c>
      <c r="F49" s="290" t="s">
        <v>211</v>
      </c>
      <c r="G49" s="290">
        <v>7</v>
      </c>
      <c r="H49" s="285" t="s">
        <v>215</v>
      </c>
      <c r="I49" s="211"/>
      <c r="J49" s="211"/>
      <c r="K49" s="211"/>
      <c r="L49" s="291"/>
      <c r="M49" s="864" t="s">
        <v>226</v>
      </c>
      <c r="N49" s="864"/>
      <c r="O49" s="292">
        <v>0.0618</v>
      </c>
      <c r="P49" s="293">
        <v>2015</v>
      </c>
      <c r="Q49" s="290">
        <v>6</v>
      </c>
      <c r="R49" s="290" t="s">
        <v>211</v>
      </c>
      <c r="S49" s="290">
        <v>7</v>
      </c>
      <c r="T49" s="285" t="s">
        <v>215</v>
      </c>
      <c r="U49" s="294" t="s">
        <v>227</v>
      </c>
      <c r="V49" s="295">
        <v>0.0285</v>
      </c>
      <c r="W49" s="142"/>
      <c r="X49" s="142"/>
    </row>
    <row r="50" spans="1:24" ht="15" customHeight="1">
      <c r="A50" s="142"/>
      <c r="B50" s="289"/>
      <c r="C50" s="863">
        <v>2014</v>
      </c>
      <c r="D50" s="863"/>
      <c r="E50" s="290">
        <v>7</v>
      </c>
      <c r="F50" s="290" t="s">
        <v>211</v>
      </c>
      <c r="G50" s="290">
        <v>8</v>
      </c>
      <c r="H50" s="285" t="s">
        <v>215</v>
      </c>
      <c r="I50" s="211"/>
      <c r="J50" s="211"/>
      <c r="K50" s="211"/>
      <c r="L50" s="291"/>
      <c r="M50" s="864" t="s">
        <v>228</v>
      </c>
      <c r="N50" s="864"/>
      <c r="O50" s="292">
        <v>0.046400000000000004</v>
      </c>
      <c r="P50" s="293">
        <v>2014</v>
      </c>
      <c r="Q50" s="290">
        <v>7</v>
      </c>
      <c r="R50" s="290" t="s">
        <v>211</v>
      </c>
      <c r="S50" s="290">
        <v>8</v>
      </c>
      <c r="T50" s="285" t="s">
        <v>215</v>
      </c>
      <c r="U50" s="294" t="s">
        <v>229</v>
      </c>
      <c r="V50" s="295">
        <v>0</v>
      </c>
      <c r="W50" s="142"/>
      <c r="X50" s="142"/>
    </row>
    <row r="51" spans="1:24" ht="15" customHeight="1">
      <c r="A51" s="142"/>
      <c r="B51" s="289"/>
      <c r="C51" s="863">
        <v>2013</v>
      </c>
      <c r="D51" s="863"/>
      <c r="E51" s="290">
        <v>8</v>
      </c>
      <c r="F51" s="290" t="s">
        <v>211</v>
      </c>
      <c r="G51" s="290">
        <v>9</v>
      </c>
      <c r="H51" s="285" t="s">
        <v>215</v>
      </c>
      <c r="I51" s="211"/>
      <c r="J51" s="211"/>
      <c r="K51" s="211"/>
      <c r="L51" s="291"/>
      <c r="M51" s="864" t="s">
        <v>230</v>
      </c>
      <c r="N51" s="864"/>
      <c r="O51" s="292">
        <v>0.0309</v>
      </c>
      <c r="P51" s="293"/>
      <c r="Q51" s="290"/>
      <c r="R51" s="290"/>
      <c r="S51" s="290"/>
      <c r="T51" s="285"/>
      <c r="U51" s="211"/>
      <c r="V51" s="288"/>
      <c r="W51" s="142"/>
      <c r="X51" s="142"/>
    </row>
    <row r="52" spans="1:24" ht="15" customHeight="1">
      <c r="A52" s="142"/>
      <c r="B52" s="289"/>
      <c r="C52" s="863">
        <v>2012</v>
      </c>
      <c r="D52" s="863"/>
      <c r="E52" s="290">
        <v>9</v>
      </c>
      <c r="F52" s="290" t="s">
        <v>211</v>
      </c>
      <c r="G52" s="290">
        <v>10</v>
      </c>
      <c r="H52" s="285" t="s">
        <v>215</v>
      </c>
      <c r="I52" s="211"/>
      <c r="J52" s="211"/>
      <c r="K52" s="211"/>
      <c r="L52" s="291"/>
      <c r="M52" s="864" t="s">
        <v>231</v>
      </c>
      <c r="N52" s="864"/>
      <c r="O52" s="292">
        <v>0.0155</v>
      </c>
      <c r="P52" s="293"/>
      <c r="Q52" s="290"/>
      <c r="R52" s="290"/>
      <c r="S52" s="290"/>
      <c r="T52" s="285"/>
      <c r="U52" s="211"/>
      <c r="V52" s="288"/>
      <c r="W52" s="142"/>
      <c r="X52" s="142"/>
    </row>
    <row r="53" spans="1:24" ht="15" customHeight="1">
      <c r="A53" s="142"/>
      <c r="B53" s="289"/>
      <c r="C53" s="863">
        <v>2011</v>
      </c>
      <c r="D53" s="863"/>
      <c r="E53" s="290">
        <v>10</v>
      </c>
      <c r="F53" s="290" t="s">
        <v>211</v>
      </c>
      <c r="G53" s="290">
        <v>11</v>
      </c>
      <c r="H53" s="285" t="s">
        <v>215</v>
      </c>
      <c r="I53" s="211"/>
      <c r="J53" s="211"/>
      <c r="K53" s="211"/>
      <c r="L53" s="291"/>
      <c r="M53" s="864" t="s">
        <v>229</v>
      </c>
      <c r="N53" s="864"/>
      <c r="O53" s="292">
        <v>0</v>
      </c>
      <c r="P53" s="293"/>
      <c r="Q53" s="290"/>
      <c r="R53" s="290"/>
      <c r="S53" s="290"/>
      <c r="T53" s="285"/>
      <c r="U53" s="211"/>
      <c r="V53" s="288"/>
      <c r="W53" s="142"/>
      <c r="X53" s="142"/>
    </row>
    <row r="54" spans="1:24" ht="24" customHeight="1" thickBot="1">
      <c r="A54" s="142"/>
      <c r="B54" s="289"/>
      <c r="C54" s="296"/>
      <c r="D54" s="297"/>
      <c r="E54" s="297"/>
      <c r="F54" s="297"/>
      <c r="G54" s="297"/>
      <c r="H54" s="297"/>
      <c r="I54" s="249"/>
      <c r="J54" s="249"/>
      <c r="K54" s="249"/>
      <c r="L54" s="249"/>
      <c r="M54" s="249"/>
      <c r="N54" s="249"/>
      <c r="O54" s="264"/>
      <c r="P54" s="296"/>
      <c r="Q54" s="297"/>
      <c r="R54" s="297"/>
      <c r="S54" s="297"/>
      <c r="T54" s="297"/>
      <c r="U54" s="297"/>
      <c r="V54" s="250"/>
      <c r="W54" s="211"/>
      <c r="X54" s="142"/>
    </row>
    <row r="55" spans="1:25" ht="24" customHeight="1" thickBot="1">
      <c r="A55" s="142"/>
      <c r="B55" s="289"/>
      <c r="C55" s="7"/>
      <c r="D55" s="298" t="s">
        <v>32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46"/>
      <c r="P55" s="7"/>
      <c r="Q55" s="298" t="s">
        <v>32</v>
      </c>
      <c r="R55" s="7"/>
      <c r="S55" s="7"/>
      <c r="T55" s="7"/>
      <c r="U55" s="7"/>
      <c r="V55" s="7"/>
      <c r="W55" s="7"/>
      <c r="X55" s="299"/>
      <c r="Y55" s="300"/>
    </row>
    <row r="56" spans="1:25" ht="24" customHeight="1" thickBot="1">
      <c r="A56" s="142"/>
      <c r="B56" s="289"/>
      <c r="C56" s="38" t="s">
        <v>232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8" t="s">
        <v>233</v>
      </c>
      <c r="Q56" s="39"/>
      <c r="R56" s="39"/>
      <c r="S56" s="39"/>
      <c r="T56" s="39"/>
      <c r="U56" s="39"/>
      <c r="V56" s="39"/>
      <c r="W56" s="39"/>
      <c r="X56" s="39"/>
      <c r="Y56" s="301"/>
    </row>
    <row r="57" spans="1:25" ht="24" customHeight="1">
      <c r="A57" s="142"/>
      <c r="B57" s="289"/>
      <c r="C57" s="302"/>
      <c r="D57" s="303"/>
      <c r="E57" s="303"/>
      <c r="F57" s="303"/>
      <c r="G57" s="303"/>
      <c r="H57" s="303"/>
      <c r="I57" s="303"/>
      <c r="J57" s="303"/>
      <c r="K57" s="208"/>
      <c r="L57" s="282" t="s">
        <v>209</v>
      </c>
      <c r="M57" s="303"/>
      <c r="N57" s="304"/>
      <c r="O57" s="305"/>
      <c r="P57" s="306"/>
      <c r="Q57" s="307"/>
      <c r="R57" s="307"/>
      <c r="S57" s="307"/>
      <c r="T57" s="211"/>
      <c r="U57" s="308" t="s">
        <v>209</v>
      </c>
      <c r="V57" s="307"/>
      <c r="W57" s="307"/>
      <c r="X57" s="211"/>
      <c r="Y57" s="309"/>
    </row>
    <row r="58" spans="1:25" ht="24" customHeight="1" thickBot="1">
      <c r="A58" s="142"/>
      <c r="B58" s="289"/>
      <c r="C58" s="284" t="s">
        <v>25</v>
      </c>
      <c r="D58" s="285"/>
      <c r="E58" s="285"/>
      <c r="F58" s="285" t="s">
        <v>26</v>
      </c>
      <c r="G58" s="285"/>
      <c r="H58" s="285"/>
      <c r="I58" s="285"/>
      <c r="J58" s="211"/>
      <c r="K58" s="211"/>
      <c r="L58" s="310" t="s">
        <v>27</v>
      </c>
      <c r="M58" s="310"/>
      <c r="N58" s="311"/>
      <c r="O58" s="290"/>
      <c r="P58" s="284" t="s">
        <v>25</v>
      </c>
      <c r="Q58" s="211"/>
      <c r="R58" s="285" t="s">
        <v>26</v>
      </c>
      <c r="S58" s="285"/>
      <c r="T58" s="285"/>
      <c r="U58" s="310" t="s">
        <v>27</v>
      </c>
      <c r="V58" s="310"/>
      <c r="W58" s="211"/>
      <c r="X58" s="211"/>
      <c r="Y58" s="309"/>
    </row>
    <row r="59" spans="1:25" ht="24" customHeight="1">
      <c r="A59" s="142"/>
      <c r="B59" s="233"/>
      <c r="C59" s="284"/>
      <c r="D59" s="863">
        <v>2021</v>
      </c>
      <c r="E59" s="863"/>
      <c r="F59" s="290">
        <v>0</v>
      </c>
      <c r="G59" s="290" t="s">
        <v>211</v>
      </c>
      <c r="H59" s="290">
        <v>1</v>
      </c>
      <c r="I59" s="285" t="s">
        <v>212</v>
      </c>
      <c r="J59" s="307"/>
      <c r="K59" s="211"/>
      <c r="L59" s="871" t="s">
        <v>234</v>
      </c>
      <c r="M59" s="871"/>
      <c r="N59" s="312"/>
      <c r="O59" s="313">
        <v>0.12</v>
      </c>
      <c r="P59" s="293">
        <v>2021</v>
      </c>
      <c r="Q59" s="290">
        <v>0</v>
      </c>
      <c r="R59" s="290" t="s">
        <v>211</v>
      </c>
      <c r="S59" s="290">
        <v>1</v>
      </c>
      <c r="T59" s="285" t="s">
        <v>212</v>
      </c>
      <c r="U59" s="871" t="s">
        <v>234</v>
      </c>
      <c r="V59" s="871"/>
      <c r="W59" s="142"/>
      <c r="X59" s="314">
        <v>0.12</v>
      </c>
      <c r="Y59" s="309"/>
    </row>
    <row r="60" spans="1:25" ht="24" customHeight="1">
      <c r="A60" s="142"/>
      <c r="B60" s="233"/>
      <c r="C60" s="284"/>
      <c r="D60" s="863">
        <v>2020</v>
      </c>
      <c r="E60" s="863"/>
      <c r="F60" s="290">
        <v>1</v>
      </c>
      <c r="G60" s="290" t="s">
        <v>211</v>
      </c>
      <c r="H60" s="290">
        <v>2</v>
      </c>
      <c r="I60" s="285" t="s">
        <v>215</v>
      </c>
      <c r="J60" s="307"/>
      <c r="K60" s="211"/>
      <c r="L60" s="871" t="s">
        <v>235</v>
      </c>
      <c r="M60" s="871"/>
      <c r="N60" s="312"/>
      <c r="O60" s="313">
        <v>0.1015</v>
      </c>
      <c r="P60" s="293">
        <v>2020</v>
      </c>
      <c r="Q60" s="290">
        <v>1</v>
      </c>
      <c r="R60" s="290" t="s">
        <v>211</v>
      </c>
      <c r="S60" s="290">
        <v>2</v>
      </c>
      <c r="T60" s="285" t="s">
        <v>215</v>
      </c>
      <c r="U60" s="871" t="s">
        <v>236</v>
      </c>
      <c r="V60" s="871"/>
      <c r="W60" s="142"/>
      <c r="X60" s="295">
        <v>0.096</v>
      </c>
      <c r="Y60" s="309"/>
    </row>
    <row r="61" spans="1:25" ht="24" customHeight="1">
      <c r="A61" s="142"/>
      <c r="B61" s="233"/>
      <c r="C61" s="284"/>
      <c r="D61" s="863">
        <v>2019</v>
      </c>
      <c r="E61" s="863"/>
      <c r="F61" s="290">
        <v>2</v>
      </c>
      <c r="G61" s="290" t="s">
        <v>211</v>
      </c>
      <c r="H61" s="290">
        <v>3</v>
      </c>
      <c r="I61" s="285" t="s">
        <v>215</v>
      </c>
      <c r="J61" s="307"/>
      <c r="K61" s="211"/>
      <c r="L61" s="871" t="s">
        <v>237</v>
      </c>
      <c r="M61" s="871"/>
      <c r="N61" s="312"/>
      <c r="O61" s="313">
        <v>0.0848</v>
      </c>
      <c r="P61" s="293">
        <v>2019</v>
      </c>
      <c r="Q61" s="290">
        <v>2</v>
      </c>
      <c r="R61" s="290" t="s">
        <v>211</v>
      </c>
      <c r="S61" s="290">
        <v>3</v>
      </c>
      <c r="T61" s="285" t="s">
        <v>215</v>
      </c>
      <c r="U61" s="871" t="s">
        <v>238</v>
      </c>
      <c r="V61" s="871"/>
      <c r="W61" s="142"/>
      <c r="X61" s="295">
        <v>0.07540000000000001</v>
      </c>
      <c r="Y61" s="309"/>
    </row>
    <row r="62" spans="1:25" ht="24" customHeight="1">
      <c r="A62" s="142"/>
      <c r="B62" s="233"/>
      <c r="C62" s="284"/>
      <c r="D62" s="863">
        <v>2018</v>
      </c>
      <c r="E62" s="863"/>
      <c r="F62" s="290">
        <v>3</v>
      </c>
      <c r="G62" s="290" t="s">
        <v>211</v>
      </c>
      <c r="H62" s="290">
        <v>4</v>
      </c>
      <c r="I62" s="285" t="s">
        <v>215</v>
      </c>
      <c r="J62" s="307"/>
      <c r="K62" s="211"/>
      <c r="L62" s="871" t="s">
        <v>239</v>
      </c>
      <c r="M62" s="871"/>
      <c r="N62" s="312"/>
      <c r="O62" s="313">
        <v>0.0699</v>
      </c>
      <c r="P62" s="293">
        <v>2018</v>
      </c>
      <c r="Q62" s="290">
        <v>3</v>
      </c>
      <c r="R62" s="290" t="s">
        <v>211</v>
      </c>
      <c r="S62" s="290">
        <v>4</v>
      </c>
      <c r="T62" s="285" t="s">
        <v>215</v>
      </c>
      <c r="U62" s="871" t="s">
        <v>240</v>
      </c>
      <c r="V62" s="871"/>
      <c r="W62" s="142"/>
      <c r="X62" s="295">
        <v>0.0582</v>
      </c>
      <c r="Y62" s="309"/>
    </row>
    <row r="63" spans="1:25" ht="24" customHeight="1">
      <c r="A63" s="142"/>
      <c r="B63" s="233"/>
      <c r="C63" s="284"/>
      <c r="D63" s="863">
        <v>2017</v>
      </c>
      <c r="E63" s="863"/>
      <c r="F63" s="290">
        <v>4</v>
      </c>
      <c r="G63" s="290" t="s">
        <v>211</v>
      </c>
      <c r="H63" s="290">
        <v>5</v>
      </c>
      <c r="I63" s="285" t="s">
        <v>215</v>
      </c>
      <c r="J63" s="307"/>
      <c r="K63" s="211"/>
      <c r="L63" s="871" t="s">
        <v>241</v>
      </c>
      <c r="M63" s="871"/>
      <c r="N63" s="312"/>
      <c r="O63" s="313">
        <v>0.056900000000000006</v>
      </c>
      <c r="P63" s="293">
        <v>2017</v>
      </c>
      <c r="Q63" s="290">
        <v>4</v>
      </c>
      <c r="R63" s="290" t="s">
        <v>211</v>
      </c>
      <c r="S63" s="290">
        <v>5</v>
      </c>
      <c r="T63" s="285" t="s">
        <v>215</v>
      </c>
      <c r="U63" s="871" t="s">
        <v>242</v>
      </c>
      <c r="V63" s="871"/>
      <c r="W63" s="142"/>
      <c r="X63" s="295">
        <v>0.0446</v>
      </c>
      <c r="Y63" s="309"/>
    </row>
    <row r="64" spans="1:25" ht="24" customHeight="1">
      <c r="A64" s="142"/>
      <c r="B64" s="233"/>
      <c r="C64" s="284"/>
      <c r="D64" s="863">
        <v>2016</v>
      </c>
      <c r="E64" s="863"/>
      <c r="F64" s="290">
        <v>5</v>
      </c>
      <c r="G64" s="290" t="s">
        <v>211</v>
      </c>
      <c r="H64" s="290">
        <v>6</v>
      </c>
      <c r="I64" s="285" t="s">
        <v>215</v>
      </c>
      <c r="J64" s="307"/>
      <c r="K64" s="211"/>
      <c r="L64" s="871" t="s">
        <v>243</v>
      </c>
      <c r="M64" s="871"/>
      <c r="N64" s="312"/>
      <c r="O64" s="313">
        <v>0.0458</v>
      </c>
      <c r="P64" s="293">
        <v>2016</v>
      </c>
      <c r="Q64" s="290">
        <v>5</v>
      </c>
      <c r="R64" s="290" t="s">
        <v>211</v>
      </c>
      <c r="S64" s="290">
        <v>6</v>
      </c>
      <c r="T64" s="285" t="s">
        <v>215</v>
      </c>
      <c r="U64" s="871" t="s">
        <v>244</v>
      </c>
      <c r="V64" s="871"/>
      <c r="W64" s="142"/>
      <c r="X64" s="295">
        <v>0.0342</v>
      </c>
      <c r="Y64" s="309"/>
    </row>
    <row r="65" spans="1:25" ht="24" customHeight="1">
      <c r="A65" s="142"/>
      <c r="B65" s="233"/>
      <c r="C65" s="284"/>
      <c r="D65" s="863">
        <v>2015</v>
      </c>
      <c r="E65" s="863"/>
      <c r="F65" s="290">
        <v>6</v>
      </c>
      <c r="G65" s="290" t="s">
        <v>211</v>
      </c>
      <c r="H65" s="290">
        <v>7</v>
      </c>
      <c r="I65" s="285" t="s">
        <v>215</v>
      </c>
      <c r="J65" s="307"/>
      <c r="K65" s="211"/>
      <c r="L65" s="871" t="s">
        <v>245</v>
      </c>
      <c r="M65" s="871"/>
      <c r="N65" s="312"/>
      <c r="O65" s="313">
        <v>0.036500000000000005</v>
      </c>
      <c r="P65" s="293">
        <v>2015</v>
      </c>
      <c r="Q65" s="290">
        <v>6</v>
      </c>
      <c r="R65" s="290" t="s">
        <v>211</v>
      </c>
      <c r="S65" s="290">
        <v>7</v>
      </c>
      <c r="T65" s="285" t="s">
        <v>215</v>
      </c>
      <c r="U65" s="871" t="s">
        <v>246</v>
      </c>
      <c r="V65" s="871"/>
      <c r="W65" s="142"/>
      <c r="X65" s="295">
        <v>0.0274</v>
      </c>
      <c r="Y65" s="309"/>
    </row>
    <row r="66" spans="1:25" ht="24" customHeight="1">
      <c r="A66" s="142"/>
      <c r="B66" s="233"/>
      <c r="C66" s="284"/>
      <c r="D66" s="863">
        <v>2014</v>
      </c>
      <c r="E66" s="863"/>
      <c r="F66" s="290">
        <v>7</v>
      </c>
      <c r="G66" s="290" t="s">
        <v>211</v>
      </c>
      <c r="H66" s="290">
        <v>8</v>
      </c>
      <c r="I66" s="285" t="s">
        <v>215</v>
      </c>
      <c r="J66" s="307"/>
      <c r="K66" s="211"/>
      <c r="L66" s="872" t="s">
        <v>247</v>
      </c>
      <c r="M66" s="872"/>
      <c r="N66" s="312"/>
      <c r="O66" s="313">
        <v>0.0291</v>
      </c>
      <c r="P66" s="293">
        <v>2014</v>
      </c>
      <c r="Q66" s="290">
        <v>7</v>
      </c>
      <c r="R66" s="290" t="s">
        <v>211</v>
      </c>
      <c r="S66" s="290">
        <v>8</v>
      </c>
      <c r="T66" s="285" t="s">
        <v>215</v>
      </c>
      <c r="U66" s="872" t="s">
        <v>248</v>
      </c>
      <c r="V66" s="872"/>
      <c r="W66" s="142"/>
      <c r="X66" s="295">
        <v>0.024</v>
      </c>
      <c r="Y66" s="309"/>
    </row>
    <row r="67" spans="1:25" ht="24" customHeight="1">
      <c r="A67" s="142"/>
      <c r="B67" s="233"/>
      <c r="C67" s="284"/>
      <c r="D67" s="863">
        <v>2013</v>
      </c>
      <c r="E67" s="863"/>
      <c r="F67" s="290">
        <v>8</v>
      </c>
      <c r="G67" s="290" t="s">
        <v>211</v>
      </c>
      <c r="H67" s="290">
        <v>9</v>
      </c>
      <c r="I67" s="285" t="s">
        <v>215</v>
      </c>
      <c r="J67" s="307"/>
      <c r="K67" s="211"/>
      <c r="L67" s="871" t="s">
        <v>249</v>
      </c>
      <c r="M67" s="871"/>
      <c r="N67" s="312"/>
      <c r="O67" s="313">
        <v>0.0236</v>
      </c>
      <c r="P67" s="293"/>
      <c r="Q67" s="290"/>
      <c r="R67" s="290"/>
      <c r="S67" s="290"/>
      <c r="T67" s="285"/>
      <c r="U67" s="871"/>
      <c r="V67" s="871"/>
      <c r="W67" s="142"/>
      <c r="X67" s="295"/>
      <c r="Y67" s="309"/>
    </row>
    <row r="68" spans="1:25" ht="24" customHeight="1">
      <c r="A68" s="142"/>
      <c r="B68" s="233"/>
      <c r="C68" s="284"/>
      <c r="D68" s="863">
        <v>2012</v>
      </c>
      <c r="E68" s="863"/>
      <c r="F68" s="290">
        <v>9</v>
      </c>
      <c r="G68" s="290" t="s">
        <v>211</v>
      </c>
      <c r="H68" s="290">
        <v>10</v>
      </c>
      <c r="I68" s="285" t="s">
        <v>215</v>
      </c>
      <c r="J68" s="307"/>
      <c r="K68" s="211"/>
      <c r="L68" s="871" t="s">
        <v>250</v>
      </c>
      <c r="M68" s="871"/>
      <c r="N68" s="312"/>
      <c r="O68" s="313">
        <v>0.0199</v>
      </c>
      <c r="P68" s="293"/>
      <c r="Q68" s="290"/>
      <c r="R68" s="290"/>
      <c r="S68" s="290"/>
      <c r="T68" s="285"/>
      <c r="U68" s="871"/>
      <c r="V68" s="871"/>
      <c r="W68" s="142"/>
      <c r="X68" s="295"/>
      <c r="Y68" s="309"/>
    </row>
    <row r="69" spans="1:25" ht="24" customHeight="1" thickBot="1">
      <c r="A69" s="142"/>
      <c r="B69" s="233"/>
      <c r="C69" s="284"/>
      <c r="D69" s="863">
        <v>2011</v>
      </c>
      <c r="E69" s="863"/>
      <c r="F69" s="290">
        <v>10</v>
      </c>
      <c r="G69" s="290" t="s">
        <v>211</v>
      </c>
      <c r="H69" s="290">
        <v>11</v>
      </c>
      <c r="I69" s="285" t="s">
        <v>215</v>
      </c>
      <c r="J69" s="307"/>
      <c r="K69" s="211"/>
      <c r="L69" s="871" t="s">
        <v>251</v>
      </c>
      <c r="M69" s="871"/>
      <c r="N69" s="312"/>
      <c r="O69" s="313">
        <v>0.018000000000000002</v>
      </c>
      <c r="P69" s="293"/>
      <c r="Q69" s="290"/>
      <c r="R69" s="290"/>
      <c r="S69" s="290"/>
      <c r="T69" s="285"/>
      <c r="U69" s="871"/>
      <c r="V69" s="871"/>
      <c r="W69" s="142"/>
      <c r="X69" s="315"/>
      <c r="Y69" s="309"/>
    </row>
    <row r="70" spans="1:25" ht="24" customHeight="1" thickBot="1">
      <c r="A70" s="142"/>
      <c r="B70" s="233"/>
      <c r="C70" s="264"/>
      <c r="D70" s="249"/>
      <c r="E70" s="249"/>
      <c r="F70" s="249"/>
      <c r="G70" s="249"/>
      <c r="H70" s="249"/>
      <c r="I70" s="249"/>
      <c r="J70" s="249"/>
      <c r="K70" s="249"/>
      <c r="L70" s="249"/>
      <c r="M70" s="249"/>
      <c r="N70" s="251"/>
      <c r="O70" s="211"/>
      <c r="P70" s="264"/>
      <c r="Q70" s="249"/>
      <c r="R70" s="249"/>
      <c r="S70" s="249"/>
      <c r="T70" s="249"/>
      <c r="U70" s="249"/>
      <c r="V70" s="249"/>
      <c r="W70" s="249"/>
      <c r="X70" s="249"/>
      <c r="Y70" s="316"/>
    </row>
    <row r="71" spans="1:24" ht="24" customHeight="1" thickBot="1">
      <c r="A71" s="142"/>
      <c r="B71" s="233"/>
      <c r="C71" s="317" t="s">
        <v>171</v>
      </c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277"/>
      <c r="P71" s="318"/>
      <c r="Q71" s="318"/>
      <c r="R71" s="318"/>
      <c r="S71" s="142"/>
      <c r="T71" s="142"/>
      <c r="U71" s="142"/>
      <c r="V71" s="142"/>
      <c r="W71" s="142"/>
      <c r="X71" s="142"/>
    </row>
    <row r="72" spans="1:24" ht="15" customHeight="1">
      <c r="A72" s="142"/>
      <c r="B72" s="233"/>
      <c r="C72" s="873" t="s">
        <v>252</v>
      </c>
      <c r="D72" s="873"/>
      <c r="E72" s="873"/>
      <c r="F72" s="873"/>
      <c r="G72" s="873"/>
      <c r="H72" s="873"/>
      <c r="I72" s="211"/>
      <c r="J72" s="211"/>
      <c r="K72" s="211"/>
      <c r="L72" s="211"/>
      <c r="M72" s="211"/>
      <c r="N72" s="211"/>
      <c r="O72" s="319"/>
      <c r="P72" s="318"/>
      <c r="Q72" s="318"/>
      <c r="R72" s="318"/>
      <c r="S72" s="142"/>
      <c r="T72" s="142"/>
      <c r="U72" s="142"/>
      <c r="V72" s="142"/>
      <c r="W72" s="142"/>
      <c r="X72" s="142"/>
    </row>
    <row r="73" spans="1:24" ht="15" customHeight="1">
      <c r="A73" s="142"/>
      <c r="B73" s="233"/>
      <c r="C73" s="873" t="s">
        <v>112</v>
      </c>
      <c r="D73" s="873"/>
      <c r="E73" s="873"/>
      <c r="F73" s="873"/>
      <c r="G73" s="873"/>
      <c r="H73" s="873"/>
      <c r="I73" s="211"/>
      <c r="J73" s="211"/>
      <c r="K73" s="211"/>
      <c r="L73" s="211"/>
      <c r="M73" s="211"/>
      <c r="N73" s="211"/>
      <c r="O73" s="288"/>
      <c r="P73" s="318"/>
      <c r="Q73" s="318"/>
      <c r="R73" s="318"/>
      <c r="S73" s="142"/>
      <c r="T73" s="142"/>
      <c r="U73" s="142"/>
      <c r="V73" s="142"/>
      <c r="W73" s="142"/>
      <c r="X73" s="142"/>
    </row>
    <row r="74" spans="1:24" ht="15" customHeight="1">
      <c r="A74" s="142"/>
      <c r="B74" s="233"/>
      <c r="C74" s="873" t="s">
        <v>113</v>
      </c>
      <c r="D74" s="873"/>
      <c r="E74" s="873"/>
      <c r="F74" s="873"/>
      <c r="G74" s="873"/>
      <c r="H74" s="873"/>
      <c r="I74" s="211"/>
      <c r="J74" s="211"/>
      <c r="K74" s="211"/>
      <c r="L74" s="211"/>
      <c r="M74" s="211"/>
      <c r="N74" s="211"/>
      <c r="O74" s="288"/>
      <c r="P74" s="318"/>
      <c r="Q74" s="318"/>
      <c r="R74" s="318"/>
      <c r="S74" s="142"/>
      <c r="T74" s="142"/>
      <c r="U74" s="142"/>
      <c r="V74" s="142"/>
      <c r="W74" s="142"/>
      <c r="X74" s="142"/>
    </row>
    <row r="75" spans="1:24" ht="15" customHeight="1">
      <c r="A75" s="142"/>
      <c r="B75" s="233"/>
      <c r="C75" s="873" t="s">
        <v>114</v>
      </c>
      <c r="D75" s="873"/>
      <c r="E75" s="873"/>
      <c r="F75" s="873"/>
      <c r="G75" s="873"/>
      <c r="H75" s="873"/>
      <c r="I75" s="211"/>
      <c r="J75" s="211"/>
      <c r="K75" s="211"/>
      <c r="L75" s="211"/>
      <c r="M75" s="211"/>
      <c r="N75" s="211"/>
      <c r="O75" s="320"/>
      <c r="P75" s="318"/>
      <c r="Q75" s="318"/>
      <c r="R75" s="142"/>
      <c r="S75" s="142"/>
      <c r="T75" s="142"/>
      <c r="U75" s="142"/>
      <c r="V75" s="142"/>
      <c r="W75" s="142"/>
      <c r="X75" s="142"/>
    </row>
    <row r="76" spans="1:24" ht="15" customHeight="1" thickBot="1">
      <c r="A76" s="142"/>
      <c r="B76" s="233"/>
      <c r="C76" s="874" t="s">
        <v>115</v>
      </c>
      <c r="D76" s="874"/>
      <c r="E76" s="874"/>
      <c r="F76" s="874"/>
      <c r="G76" s="874"/>
      <c r="H76" s="874"/>
      <c r="I76" s="249"/>
      <c r="J76" s="249"/>
      <c r="K76" s="249"/>
      <c r="L76" s="249"/>
      <c r="M76" s="249"/>
      <c r="N76" s="321"/>
      <c r="O76" s="322">
        <f>SUM(O72:O75)</f>
        <v>0</v>
      </c>
      <c r="P76" s="318"/>
      <c r="Q76" s="318"/>
      <c r="R76" s="142"/>
      <c r="S76" s="142"/>
      <c r="T76" s="142"/>
      <c r="U76" s="142"/>
      <c r="V76" s="142"/>
      <c r="W76" s="142"/>
      <c r="X76" s="142"/>
    </row>
    <row r="77" spans="1:24" ht="15" customHeight="1" thickBot="1">
      <c r="A77" s="142"/>
      <c r="B77" s="233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3"/>
      <c r="P77" s="318"/>
      <c r="Q77" s="318"/>
      <c r="R77" s="142"/>
      <c r="S77" s="142"/>
      <c r="T77" s="142"/>
      <c r="U77" s="323"/>
      <c r="V77" s="142"/>
      <c r="W77" s="142"/>
      <c r="X77" s="142"/>
    </row>
    <row r="78" spans="1:24" ht="24" customHeight="1" thickBot="1">
      <c r="A78" s="142"/>
      <c r="B78" s="233"/>
      <c r="C78" s="730" t="s">
        <v>36</v>
      </c>
      <c r="D78" s="730"/>
      <c r="E78" s="730"/>
      <c r="F78" s="730"/>
      <c r="G78" s="730"/>
      <c r="H78" s="730"/>
      <c r="I78" s="730"/>
      <c r="J78" s="730"/>
      <c r="K78" s="730"/>
      <c r="L78" s="730"/>
      <c r="M78" s="730"/>
      <c r="N78" s="730"/>
      <c r="O78" s="730"/>
      <c r="P78" s="142"/>
      <c r="Q78" s="142"/>
      <c r="R78" s="324"/>
      <c r="S78" s="324"/>
      <c r="T78" s="324"/>
      <c r="U78" s="324"/>
      <c r="V78" s="142"/>
      <c r="W78" s="142"/>
      <c r="X78" s="142"/>
    </row>
    <row r="79" spans="1:24" ht="24" customHeight="1" thickBot="1">
      <c r="A79" s="142"/>
      <c r="B79" s="233"/>
      <c r="C79" s="325"/>
      <c r="D79" s="326" t="s">
        <v>50</v>
      </c>
      <c r="E79" s="327"/>
      <c r="F79" s="328"/>
      <c r="G79" s="328"/>
      <c r="H79" s="328"/>
      <c r="I79" s="328"/>
      <c r="J79" s="328"/>
      <c r="K79" s="328"/>
      <c r="L79" s="328"/>
      <c r="M79" s="328"/>
      <c r="N79" s="329"/>
      <c r="O79" s="330"/>
      <c r="P79" s="211"/>
      <c r="Q79" s="142"/>
      <c r="R79" s="331"/>
      <c r="S79" s="331"/>
      <c r="T79" s="331"/>
      <c r="U79" s="332"/>
      <c r="V79" s="142"/>
      <c r="W79" s="142"/>
      <c r="X79" s="142"/>
    </row>
    <row r="80" spans="1:24" ht="24" customHeight="1">
      <c r="A80" s="142"/>
      <c r="B80" s="233"/>
      <c r="C80" s="275"/>
      <c r="D80" s="208"/>
      <c r="E80" s="875" t="s">
        <v>52</v>
      </c>
      <c r="F80" s="875"/>
      <c r="G80" s="875"/>
      <c r="H80" s="875"/>
      <c r="I80" s="208"/>
      <c r="J80" s="208"/>
      <c r="K80" s="333"/>
      <c r="L80" s="333"/>
      <c r="M80" s="208"/>
      <c r="N80" s="334"/>
      <c r="O80" s="335">
        <v>0</v>
      </c>
      <c r="P80" s="211"/>
      <c r="Q80" s="142"/>
      <c r="R80" s="336"/>
      <c r="S80" s="142"/>
      <c r="T80" s="332"/>
      <c r="U80" s="332"/>
      <c r="V80" s="142"/>
      <c r="W80" s="142"/>
      <c r="X80" s="142"/>
    </row>
    <row r="81" spans="1:24" ht="24" customHeight="1">
      <c r="A81" s="142"/>
      <c r="B81" s="233"/>
      <c r="C81" s="233"/>
      <c r="D81" s="211"/>
      <c r="E81" s="876" t="s">
        <v>53</v>
      </c>
      <c r="F81" s="876"/>
      <c r="G81" s="876"/>
      <c r="H81" s="876"/>
      <c r="I81" s="211"/>
      <c r="J81" s="211"/>
      <c r="K81" s="337"/>
      <c r="L81" s="337"/>
      <c r="M81" s="211"/>
      <c r="N81" s="338"/>
      <c r="O81" s="339">
        <v>0</v>
      </c>
      <c r="P81" s="324"/>
      <c r="Q81" s="324"/>
      <c r="R81" s="336"/>
      <c r="S81" s="142"/>
      <c r="T81" s="332"/>
      <c r="U81" s="332"/>
      <c r="V81" s="142"/>
      <c r="W81" s="142"/>
      <c r="X81" s="142"/>
    </row>
    <row r="82" spans="1:24" ht="24" customHeight="1">
      <c r="A82" s="142"/>
      <c r="B82" s="233"/>
      <c r="C82" s="233"/>
      <c r="D82" s="211"/>
      <c r="E82" s="876" t="s">
        <v>55</v>
      </c>
      <c r="F82" s="876"/>
      <c r="G82" s="876"/>
      <c r="H82" s="876"/>
      <c r="I82" s="211"/>
      <c r="J82" s="211"/>
      <c r="K82" s="337"/>
      <c r="L82" s="337"/>
      <c r="M82" s="211"/>
      <c r="N82" s="338"/>
      <c r="O82" s="339">
        <v>0</v>
      </c>
      <c r="P82" s="331"/>
      <c r="Q82" s="331"/>
      <c r="R82" s="336"/>
      <c r="S82" s="142"/>
      <c r="T82" s="332"/>
      <c r="U82" s="332"/>
      <c r="V82" s="142"/>
      <c r="W82" s="142"/>
      <c r="X82" s="142"/>
    </row>
    <row r="83" spans="1:24" ht="24" customHeight="1">
      <c r="A83" s="142"/>
      <c r="B83" s="233"/>
      <c r="C83" s="233"/>
      <c r="D83" s="211"/>
      <c r="E83" s="876" t="s">
        <v>57</v>
      </c>
      <c r="F83" s="876"/>
      <c r="G83" s="876"/>
      <c r="H83" s="876"/>
      <c r="I83" s="211"/>
      <c r="J83" s="211"/>
      <c r="K83" s="337"/>
      <c r="L83" s="337"/>
      <c r="M83" s="211"/>
      <c r="N83" s="338"/>
      <c r="O83" s="339">
        <v>0</v>
      </c>
      <c r="P83" s="336"/>
      <c r="Q83" s="336"/>
      <c r="R83" s="336"/>
      <c r="S83" s="142"/>
      <c r="T83" s="332"/>
      <c r="U83" s="332"/>
      <c r="V83" s="142"/>
      <c r="W83" s="142"/>
      <c r="X83" s="142"/>
    </row>
    <row r="84" spans="1:24" ht="24" customHeight="1">
      <c r="A84" s="142"/>
      <c r="B84" s="233"/>
      <c r="C84" s="233"/>
      <c r="D84" s="211"/>
      <c r="E84" s="876" t="s">
        <v>58</v>
      </c>
      <c r="F84" s="876"/>
      <c r="G84" s="876"/>
      <c r="H84" s="876"/>
      <c r="I84" s="211"/>
      <c r="J84" s="211"/>
      <c r="K84" s="337"/>
      <c r="L84" s="337"/>
      <c r="M84" s="211"/>
      <c r="N84" s="338"/>
      <c r="O84" s="339">
        <v>0</v>
      </c>
      <c r="P84" s="336"/>
      <c r="Q84" s="336"/>
      <c r="R84" s="336"/>
      <c r="S84" s="142"/>
      <c r="T84" s="332"/>
      <c r="U84" s="332"/>
      <c r="V84" s="142"/>
      <c r="W84" s="142"/>
      <c r="X84" s="142"/>
    </row>
    <row r="85" spans="1:24" ht="24" customHeight="1">
      <c r="A85" s="142"/>
      <c r="B85" s="233"/>
      <c r="C85" s="233"/>
      <c r="D85" s="211"/>
      <c r="E85" s="876" t="s">
        <v>59</v>
      </c>
      <c r="F85" s="876"/>
      <c r="G85" s="876"/>
      <c r="H85" s="876"/>
      <c r="I85" s="211"/>
      <c r="J85" s="211"/>
      <c r="K85" s="340"/>
      <c r="L85" s="340"/>
      <c r="M85" s="211"/>
      <c r="N85" s="338"/>
      <c r="O85" s="341">
        <v>0.08</v>
      </c>
      <c r="P85" s="336"/>
      <c r="Q85" s="336"/>
      <c r="R85" s="336"/>
      <c r="S85" s="142"/>
      <c r="T85" s="332"/>
      <c r="U85" s="332"/>
      <c r="V85" s="142"/>
      <c r="W85" s="142"/>
      <c r="X85" s="142"/>
    </row>
    <row r="86" spans="1:24" ht="24" customHeight="1">
      <c r="A86" s="142"/>
      <c r="B86" s="233"/>
      <c r="C86" s="233"/>
      <c r="D86" s="211"/>
      <c r="E86" s="876" t="s">
        <v>61</v>
      </c>
      <c r="F86" s="876"/>
      <c r="G86" s="876"/>
      <c r="H86" s="876"/>
      <c r="I86" s="211"/>
      <c r="J86" s="211"/>
      <c r="K86" s="337"/>
      <c r="L86" s="337"/>
      <c r="M86" s="211"/>
      <c r="N86" s="338"/>
      <c r="O86" s="339">
        <v>0</v>
      </c>
      <c r="P86" s="336"/>
      <c r="Q86" s="336"/>
      <c r="R86" s="336"/>
      <c r="S86" s="142"/>
      <c r="T86" s="332"/>
      <c r="U86" s="332"/>
      <c r="V86" s="142"/>
      <c r="W86" s="142"/>
      <c r="X86" s="142"/>
    </row>
    <row r="87" spans="1:24" ht="24" customHeight="1">
      <c r="A87" s="142"/>
      <c r="B87" s="233"/>
      <c r="C87" s="233"/>
      <c r="D87" s="211"/>
      <c r="E87" s="876" t="s">
        <v>63</v>
      </c>
      <c r="F87" s="876"/>
      <c r="G87" s="876"/>
      <c r="H87" s="876"/>
      <c r="I87" s="211"/>
      <c r="J87" s="211"/>
      <c r="K87" s="337"/>
      <c r="L87" s="337"/>
      <c r="M87" s="211"/>
      <c r="N87" s="338"/>
      <c r="O87" s="339">
        <v>0</v>
      </c>
      <c r="P87" s="336"/>
      <c r="Q87" s="336"/>
      <c r="R87" s="336"/>
      <c r="S87" s="142"/>
      <c r="T87" s="332"/>
      <c r="U87" s="332"/>
      <c r="V87" s="142"/>
      <c r="W87" s="142"/>
      <c r="X87" s="142"/>
    </row>
    <row r="88" spans="1:24" ht="24.75" customHeight="1">
      <c r="A88" s="142"/>
      <c r="B88" s="233"/>
      <c r="C88" s="233"/>
      <c r="D88" s="211"/>
      <c r="E88" s="879" t="s">
        <v>65</v>
      </c>
      <c r="F88" s="879"/>
      <c r="G88" s="879"/>
      <c r="H88" s="879"/>
      <c r="I88" s="211"/>
      <c r="J88" s="211"/>
      <c r="K88" s="342"/>
      <c r="L88" s="342"/>
      <c r="M88" s="211"/>
      <c r="N88" s="343"/>
      <c r="O88" s="344">
        <f>SUM(J80:O87)</f>
        <v>0.08</v>
      </c>
      <c r="P88" s="336"/>
      <c r="Q88" s="336"/>
      <c r="R88" s="336"/>
      <c r="S88" s="142"/>
      <c r="T88" s="332"/>
      <c r="U88" s="332"/>
      <c r="V88" s="142"/>
      <c r="W88" s="142"/>
      <c r="X88" s="142"/>
    </row>
    <row r="89" spans="1:24" ht="24.75" customHeight="1" thickBot="1">
      <c r="A89" s="142"/>
      <c r="B89" s="233"/>
      <c r="C89" s="264"/>
      <c r="D89" s="249"/>
      <c r="E89" s="345"/>
      <c r="F89" s="249"/>
      <c r="G89" s="249"/>
      <c r="H89" s="249"/>
      <c r="I89" s="249"/>
      <c r="J89" s="249"/>
      <c r="K89" s="346"/>
      <c r="L89" s="347"/>
      <c r="M89" s="249"/>
      <c r="N89" s="348"/>
      <c r="O89" s="349"/>
      <c r="P89" s="336"/>
      <c r="Q89" s="336"/>
      <c r="R89" s="336"/>
      <c r="S89" s="142"/>
      <c r="T89" s="332"/>
      <c r="U89" s="332"/>
      <c r="V89" s="142"/>
      <c r="W89" s="142"/>
      <c r="X89" s="142"/>
    </row>
    <row r="90" spans="1:24" ht="15" customHeight="1" thickBot="1">
      <c r="A90" s="142"/>
      <c r="B90" s="233"/>
      <c r="C90" s="325"/>
      <c r="D90" s="326" t="s">
        <v>68</v>
      </c>
      <c r="E90" s="327"/>
      <c r="F90" s="328"/>
      <c r="G90" s="328"/>
      <c r="H90" s="328"/>
      <c r="I90" s="328"/>
      <c r="J90" s="328"/>
      <c r="K90" s="350"/>
      <c r="L90" s="351"/>
      <c r="M90" s="328"/>
      <c r="N90" s="329"/>
      <c r="O90" s="352"/>
      <c r="P90" s="336"/>
      <c r="Q90" s="336"/>
      <c r="R90" s="336"/>
      <c r="S90" s="142"/>
      <c r="T90" s="332"/>
      <c r="U90" s="332"/>
      <c r="V90" s="142"/>
      <c r="W90" s="142"/>
      <c r="X90" s="142"/>
    </row>
    <row r="91" spans="1:24" ht="15" customHeight="1">
      <c r="A91" s="142"/>
      <c r="B91" s="233"/>
      <c r="C91" s="233"/>
      <c r="D91" s="211"/>
      <c r="E91" s="877" t="s">
        <v>70</v>
      </c>
      <c r="F91" s="877"/>
      <c r="G91" s="877"/>
      <c r="H91" s="877"/>
      <c r="I91" s="211"/>
      <c r="J91" s="211"/>
      <c r="K91" s="353"/>
      <c r="L91" s="353"/>
      <c r="M91" s="211"/>
      <c r="N91" s="338"/>
      <c r="O91" s="354">
        <v>0.11111111111111101</v>
      </c>
      <c r="P91" s="336"/>
      <c r="Q91" s="336"/>
      <c r="R91" s="336"/>
      <c r="S91" s="142"/>
      <c r="T91" s="332"/>
      <c r="U91" s="332"/>
      <c r="V91" s="142"/>
      <c r="W91" s="142"/>
      <c r="X91" s="142"/>
    </row>
    <row r="92" spans="1:24" ht="15" customHeight="1">
      <c r="A92" s="142"/>
      <c r="B92" s="233"/>
      <c r="C92" s="233"/>
      <c r="D92" s="211"/>
      <c r="E92" s="877" t="s">
        <v>71</v>
      </c>
      <c r="F92" s="877"/>
      <c r="G92" s="877"/>
      <c r="H92" s="877"/>
      <c r="I92" s="211"/>
      <c r="J92" s="211"/>
      <c r="K92" s="355"/>
      <c r="L92" s="355"/>
      <c r="M92" s="211"/>
      <c r="N92" s="338"/>
      <c r="O92" s="356">
        <v>0.0194</v>
      </c>
      <c r="P92" s="336"/>
      <c r="Q92" s="336"/>
      <c r="R92" s="336"/>
      <c r="S92" s="142"/>
      <c r="T92" s="332"/>
      <c r="U92" s="332"/>
      <c r="V92" s="142"/>
      <c r="W92" s="142"/>
      <c r="X92" s="142"/>
    </row>
    <row r="93" spans="1:24" ht="15" customHeight="1">
      <c r="A93" s="142"/>
      <c r="B93" s="233"/>
      <c r="C93" s="233"/>
      <c r="D93" s="211"/>
      <c r="E93" s="877" t="s">
        <v>73</v>
      </c>
      <c r="F93" s="877"/>
      <c r="G93" s="877"/>
      <c r="H93" s="877"/>
      <c r="I93" s="211"/>
      <c r="J93" s="211"/>
      <c r="K93" s="355"/>
      <c r="L93" s="355"/>
      <c r="M93" s="211"/>
      <c r="N93" s="338"/>
      <c r="O93" s="356">
        <v>0.013900000000000001</v>
      </c>
      <c r="P93" s="336"/>
      <c r="Q93" s="336"/>
      <c r="R93" s="336"/>
      <c r="S93" s="142"/>
      <c r="T93" s="332"/>
      <c r="U93" s="332"/>
      <c r="V93" s="142"/>
      <c r="W93" s="142"/>
      <c r="X93" s="142"/>
    </row>
    <row r="94" spans="1:24" ht="15" customHeight="1">
      <c r="A94" s="142"/>
      <c r="B94" s="233"/>
      <c r="C94" s="233"/>
      <c r="D94" s="211"/>
      <c r="E94" s="877" t="s">
        <v>75</v>
      </c>
      <c r="F94" s="877"/>
      <c r="G94" s="877"/>
      <c r="H94" s="877"/>
      <c r="I94" s="211"/>
      <c r="J94" s="211"/>
      <c r="K94" s="355"/>
      <c r="L94" s="355"/>
      <c r="M94" s="211"/>
      <c r="N94" s="338"/>
      <c r="O94" s="356">
        <v>0.0033</v>
      </c>
      <c r="P94" s="336"/>
      <c r="Q94" s="336"/>
      <c r="R94" s="336"/>
      <c r="S94" s="142"/>
      <c r="T94" s="332"/>
      <c r="U94" s="332"/>
      <c r="V94" s="142"/>
      <c r="W94" s="142"/>
      <c r="X94" s="142"/>
    </row>
    <row r="95" spans="1:24" ht="15" customHeight="1">
      <c r="A95" s="142"/>
      <c r="B95" s="233"/>
      <c r="C95" s="233"/>
      <c r="D95" s="211"/>
      <c r="E95" s="877" t="s">
        <v>77</v>
      </c>
      <c r="F95" s="877"/>
      <c r="G95" s="877"/>
      <c r="H95" s="877"/>
      <c r="I95" s="211"/>
      <c r="J95" s="211"/>
      <c r="K95" s="355"/>
      <c r="L95" s="355"/>
      <c r="M95" s="211"/>
      <c r="N95" s="338"/>
      <c r="O95" s="356">
        <v>0.0027</v>
      </c>
      <c r="P95" s="336"/>
      <c r="Q95" s="336"/>
      <c r="R95" s="336"/>
      <c r="S95" s="142"/>
      <c r="T95" s="332"/>
      <c r="U95" s="332"/>
      <c r="V95" s="142"/>
      <c r="W95" s="142"/>
      <c r="X95" s="142"/>
    </row>
    <row r="96" spans="1:24" ht="15" customHeight="1">
      <c r="A96" s="142"/>
      <c r="B96" s="233"/>
      <c r="C96" s="233"/>
      <c r="D96" s="211"/>
      <c r="E96" s="878" t="s">
        <v>78</v>
      </c>
      <c r="F96" s="878"/>
      <c r="G96" s="878"/>
      <c r="H96" s="878"/>
      <c r="I96" s="211"/>
      <c r="J96" s="211"/>
      <c r="K96" s="357"/>
      <c r="L96" s="357"/>
      <c r="M96" s="211"/>
      <c r="N96" s="338"/>
      <c r="O96" s="356">
        <v>0.0007</v>
      </c>
      <c r="P96" s="336"/>
      <c r="Q96" s="336"/>
      <c r="R96" s="336"/>
      <c r="S96" s="142"/>
      <c r="T96" s="332"/>
      <c r="U96" s="142"/>
      <c r="V96" s="142"/>
      <c r="W96" s="142"/>
      <c r="X96" s="142"/>
    </row>
    <row r="97" spans="1:24" ht="15" customHeight="1">
      <c r="A97" s="142"/>
      <c r="B97" s="233"/>
      <c r="C97" s="233"/>
      <c r="D97" s="211"/>
      <c r="E97" s="877" t="s">
        <v>79</v>
      </c>
      <c r="F97" s="877"/>
      <c r="G97" s="877"/>
      <c r="H97" s="877"/>
      <c r="I97" s="211"/>
      <c r="J97" s="211"/>
      <c r="K97" s="355"/>
      <c r="L97" s="355"/>
      <c r="M97" s="211"/>
      <c r="N97" s="338"/>
      <c r="O97" s="356">
        <v>0.0002</v>
      </c>
      <c r="P97" s="336"/>
      <c r="Q97" s="336"/>
      <c r="R97" s="142"/>
      <c r="S97" s="142"/>
      <c r="T97" s="142"/>
      <c r="U97" s="142"/>
      <c r="V97" s="142"/>
      <c r="W97" s="142"/>
      <c r="X97" s="142"/>
    </row>
    <row r="98" spans="1:24" ht="15" customHeight="1">
      <c r="A98" s="142"/>
      <c r="B98" s="233"/>
      <c r="C98" s="233"/>
      <c r="D98" s="211"/>
      <c r="E98" s="877" t="s">
        <v>81</v>
      </c>
      <c r="F98" s="877"/>
      <c r="G98" s="877"/>
      <c r="H98" s="877"/>
      <c r="I98" s="211"/>
      <c r="J98" s="211"/>
      <c r="K98" s="353"/>
      <c r="L98" s="353"/>
      <c r="M98" s="211"/>
      <c r="N98" s="338"/>
      <c r="O98" s="358">
        <v>0.0833333333333333</v>
      </c>
      <c r="P98" s="336"/>
      <c r="Q98" s="336"/>
      <c r="R98" s="142"/>
      <c r="S98" s="142"/>
      <c r="T98" s="142"/>
      <c r="U98" s="142"/>
      <c r="V98" s="142"/>
      <c r="W98" s="142"/>
      <c r="X98" s="142"/>
    </row>
    <row r="99" spans="1:24" ht="15" customHeight="1">
      <c r="A99" s="142"/>
      <c r="B99" s="233"/>
      <c r="C99" s="233"/>
      <c r="D99" s="211"/>
      <c r="E99" s="359" t="s">
        <v>83</v>
      </c>
      <c r="F99" s="211"/>
      <c r="G99" s="211"/>
      <c r="H99" s="211"/>
      <c r="I99" s="211"/>
      <c r="J99" s="211"/>
      <c r="K99" s="211"/>
      <c r="L99" s="211"/>
      <c r="M99" s="211"/>
      <c r="N99" s="343"/>
      <c r="O99" s="344">
        <f>SUM(J91:O98)</f>
        <v>0.23464444444444432</v>
      </c>
      <c r="P99" s="336"/>
      <c r="Q99" s="336"/>
      <c r="R99" s="142"/>
      <c r="S99" s="142"/>
      <c r="T99" s="142"/>
      <c r="U99" s="142"/>
      <c r="V99" s="142"/>
      <c r="W99" s="142"/>
      <c r="X99" s="142"/>
    </row>
    <row r="100" spans="1:24" ht="15" customHeight="1" thickBot="1">
      <c r="A100" s="211"/>
      <c r="B100" s="233"/>
      <c r="C100" s="233"/>
      <c r="D100" s="211"/>
      <c r="E100" s="359"/>
      <c r="F100" s="211"/>
      <c r="G100" s="211"/>
      <c r="H100" s="211"/>
      <c r="I100" s="211"/>
      <c r="J100" s="211"/>
      <c r="K100" s="211"/>
      <c r="L100" s="360"/>
      <c r="M100" s="211"/>
      <c r="N100" s="361"/>
      <c r="O100" s="349"/>
      <c r="P100" s="211"/>
      <c r="Q100" s="211"/>
      <c r="R100" s="142"/>
      <c r="S100" s="142"/>
      <c r="T100" s="142"/>
      <c r="U100" s="142"/>
      <c r="V100" s="142"/>
      <c r="W100" s="142"/>
      <c r="X100" s="142"/>
    </row>
    <row r="101" spans="1:24" ht="15" customHeight="1" thickBot="1">
      <c r="A101" s="142"/>
      <c r="B101" s="233"/>
      <c r="C101" s="325"/>
      <c r="D101" s="326" t="s">
        <v>86</v>
      </c>
      <c r="E101" s="327"/>
      <c r="F101" s="328"/>
      <c r="G101" s="328"/>
      <c r="H101" s="328"/>
      <c r="I101" s="328"/>
      <c r="J101" s="328"/>
      <c r="K101" s="350"/>
      <c r="L101" s="351"/>
      <c r="M101" s="328"/>
      <c r="N101" s="328"/>
      <c r="O101" s="352"/>
      <c r="P101" s="142"/>
      <c r="Q101" s="142"/>
      <c r="R101" s="142"/>
      <c r="S101" s="142"/>
      <c r="T101" s="142"/>
      <c r="U101" s="142"/>
      <c r="V101" s="142"/>
      <c r="W101" s="142"/>
      <c r="X101" s="142"/>
    </row>
    <row r="102" spans="1:24" ht="15" customHeight="1">
      <c r="A102" s="142"/>
      <c r="B102" s="233"/>
      <c r="C102" s="233"/>
      <c r="D102" s="268"/>
      <c r="E102" s="877" t="s">
        <v>88</v>
      </c>
      <c r="F102" s="877"/>
      <c r="G102" s="877"/>
      <c r="H102" s="877"/>
      <c r="I102" s="211"/>
      <c r="J102" s="211"/>
      <c r="K102" s="362"/>
      <c r="L102" s="363"/>
      <c r="M102" s="211"/>
      <c r="N102" s="364"/>
      <c r="O102" s="365">
        <v>0.004200000000000001</v>
      </c>
      <c r="P102" s="142"/>
      <c r="Q102" s="142"/>
      <c r="R102" s="142"/>
      <c r="S102" s="142"/>
      <c r="T102" s="142"/>
      <c r="U102" s="142"/>
      <c r="V102" s="142"/>
      <c r="W102" s="142"/>
      <c r="X102" s="142"/>
    </row>
    <row r="103" spans="1:24" ht="15" customHeight="1">
      <c r="A103" s="142"/>
      <c r="B103" s="233"/>
      <c r="C103" s="233"/>
      <c r="D103" s="268"/>
      <c r="E103" s="877" t="s">
        <v>90</v>
      </c>
      <c r="F103" s="877"/>
      <c r="G103" s="877"/>
      <c r="H103" s="877"/>
      <c r="I103" s="211"/>
      <c r="J103" s="211"/>
      <c r="K103" s="362"/>
      <c r="L103" s="363"/>
      <c r="M103" s="211"/>
      <c r="N103" s="364"/>
      <c r="O103" s="366">
        <v>0.0016</v>
      </c>
      <c r="P103" s="142"/>
      <c r="Q103" s="142"/>
      <c r="R103" s="142"/>
      <c r="S103" s="142"/>
      <c r="T103" s="142"/>
      <c r="U103" s="142"/>
      <c r="V103" s="142"/>
      <c r="W103" s="142"/>
      <c r="X103" s="142"/>
    </row>
    <row r="104" spans="1:24" ht="15" customHeight="1">
      <c r="A104" s="142"/>
      <c r="B104" s="233"/>
      <c r="C104" s="233"/>
      <c r="D104" s="268"/>
      <c r="E104" s="877" t="s">
        <v>92</v>
      </c>
      <c r="F104" s="877"/>
      <c r="G104" s="877"/>
      <c r="H104" s="877"/>
      <c r="I104" s="211"/>
      <c r="J104" s="211"/>
      <c r="K104" s="362"/>
      <c r="L104" s="363"/>
      <c r="M104" s="211"/>
      <c r="N104" s="364"/>
      <c r="O104" s="366">
        <v>0.00030000000000000003</v>
      </c>
      <c r="P104" s="142"/>
      <c r="Q104" s="142"/>
      <c r="R104" s="142"/>
      <c r="S104" s="142"/>
      <c r="T104" s="142"/>
      <c r="U104" s="142"/>
      <c r="V104" s="142"/>
      <c r="W104" s="142"/>
      <c r="X104" s="142"/>
    </row>
    <row r="105" spans="1:24" ht="15" customHeight="1">
      <c r="A105" s="142"/>
      <c r="B105" s="233"/>
      <c r="C105" s="233"/>
      <c r="D105" s="268"/>
      <c r="E105" s="877" t="s">
        <v>93</v>
      </c>
      <c r="F105" s="877"/>
      <c r="G105" s="877"/>
      <c r="H105" s="877"/>
      <c r="I105" s="877"/>
      <c r="J105" s="211"/>
      <c r="K105" s="362"/>
      <c r="L105" s="363"/>
      <c r="M105" s="211"/>
      <c r="N105" s="364"/>
      <c r="O105" s="366">
        <v>0.032</v>
      </c>
      <c r="P105" s="142"/>
      <c r="Q105" s="142"/>
      <c r="R105" s="142"/>
      <c r="S105" s="142"/>
      <c r="T105" s="142"/>
      <c r="U105" s="142"/>
      <c r="V105" s="142"/>
      <c r="W105" s="142"/>
      <c r="X105" s="142"/>
    </row>
    <row r="106" spans="1:24" ht="15" customHeight="1">
      <c r="A106" s="142"/>
      <c r="B106" s="233"/>
      <c r="C106" s="233"/>
      <c r="D106" s="268"/>
      <c r="E106" s="877" t="s">
        <v>94</v>
      </c>
      <c r="F106" s="877"/>
      <c r="G106" s="877"/>
      <c r="H106" s="877"/>
      <c r="I106" s="877"/>
      <c r="J106" s="211"/>
      <c r="K106" s="362"/>
      <c r="L106" s="363"/>
      <c r="M106" s="211"/>
      <c r="N106" s="364"/>
      <c r="O106" s="366">
        <v>0.0004</v>
      </c>
      <c r="P106" s="142"/>
      <c r="Q106" s="142"/>
      <c r="R106" s="142"/>
      <c r="S106" s="142"/>
      <c r="T106" s="142"/>
      <c r="U106" s="142"/>
      <c r="V106" s="142"/>
      <c r="W106" s="142"/>
      <c r="X106" s="142"/>
    </row>
    <row r="107" spans="1:24" ht="15" customHeight="1">
      <c r="A107" s="142"/>
      <c r="B107" s="233"/>
      <c r="C107" s="233"/>
      <c r="D107" s="268"/>
      <c r="E107" s="877" t="s">
        <v>96</v>
      </c>
      <c r="F107" s="877"/>
      <c r="G107" s="877"/>
      <c r="H107" s="877"/>
      <c r="I107" s="877"/>
      <c r="J107" s="877"/>
      <c r="K107" s="877"/>
      <c r="L107" s="363"/>
      <c r="M107" s="211"/>
      <c r="N107" s="364"/>
      <c r="O107" s="366">
        <v>0.0002</v>
      </c>
      <c r="P107" s="142"/>
      <c r="Q107" s="142"/>
      <c r="R107" s="142"/>
      <c r="S107" s="142"/>
      <c r="T107" s="142"/>
      <c r="U107" s="142"/>
      <c r="V107" s="142"/>
      <c r="W107" s="142"/>
      <c r="X107" s="142"/>
    </row>
    <row r="108" spans="1:24" ht="15" customHeight="1">
      <c r="A108" s="142"/>
      <c r="B108" s="233"/>
      <c r="C108" s="233"/>
      <c r="D108" s="211"/>
      <c r="E108" s="359" t="s">
        <v>253</v>
      </c>
      <c r="F108" s="211"/>
      <c r="G108" s="211"/>
      <c r="H108" s="211"/>
      <c r="I108" s="211"/>
      <c r="J108" s="211"/>
      <c r="K108" s="211"/>
      <c r="L108" s="211"/>
      <c r="M108" s="211"/>
      <c r="N108" s="367"/>
      <c r="O108" s="344">
        <f>SUM(O102:O107)</f>
        <v>0.0387</v>
      </c>
      <c r="P108" s="338"/>
      <c r="Q108" s="142"/>
      <c r="R108" s="142"/>
      <c r="S108" s="142"/>
      <c r="T108" s="142"/>
      <c r="U108" s="142"/>
      <c r="V108" s="142"/>
      <c r="W108" s="142"/>
      <c r="X108" s="142"/>
    </row>
    <row r="109" spans="1:24" ht="15" customHeight="1">
      <c r="A109" s="142"/>
      <c r="B109" s="233"/>
      <c r="C109" s="233"/>
      <c r="D109" s="211"/>
      <c r="E109" s="359"/>
      <c r="F109" s="211"/>
      <c r="G109" s="211"/>
      <c r="H109" s="211"/>
      <c r="I109" s="211"/>
      <c r="J109" s="211"/>
      <c r="K109" s="211"/>
      <c r="L109" s="353"/>
      <c r="M109" s="211"/>
      <c r="N109" s="211"/>
      <c r="O109" s="358"/>
      <c r="P109" s="338"/>
      <c r="Q109" s="142"/>
      <c r="R109" s="142"/>
      <c r="S109" s="142"/>
      <c r="T109" s="142"/>
      <c r="U109" s="142"/>
      <c r="V109" s="142"/>
      <c r="W109" s="142"/>
      <c r="X109" s="142"/>
    </row>
    <row r="110" spans="1:24" ht="15" customHeight="1" thickBot="1">
      <c r="A110" s="142"/>
      <c r="B110" s="233"/>
      <c r="C110" s="264"/>
      <c r="D110" s="249"/>
      <c r="E110" s="345" t="s">
        <v>99</v>
      </c>
      <c r="F110" s="249"/>
      <c r="G110" s="249"/>
      <c r="H110" s="249"/>
      <c r="I110" s="249"/>
      <c r="J110" s="249"/>
      <c r="K110" s="249"/>
      <c r="L110" s="249"/>
      <c r="M110" s="249"/>
      <c r="N110" s="368"/>
      <c r="O110" s="369">
        <f>SUM(O88,O99,O108)</f>
        <v>0.35334444444444435</v>
      </c>
      <c r="P110" s="338"/>
      <c r="Q110" s="142"/>
      <c r="R110" s="142"/>
      <c r="S110" s="142"/>
      <c r="T110" s="142"/>
      <c r="U110" s="142"/>
      <c r="V110" s="142"/>
      <c r="W110" s="142"/>
      <c r="X110" s="142"/>
    </row>
    <row r="111" spans="1:24" ht="15" customHeight="1" thickBot="1">
      <c r="A111" s="142"/>
      <c r="B111" s="233"/>
      <c r="C111" s="211"/>
      <c r="D111" s="211"/>
      <c r="E111" s="211"/>
      <c r="F111" s="211"/>
      <c r="G111" s="211"/>
      <c r="H111" s="211"/>
      <c r="I111" s="211"/>
      <c r="J111" s="211"/>
      <c r="K111" s="211"/>
      <c r="L111" s="211"/>
      <c r="M111" s="211"/>
      <c r="N111" s="211"/>
      <c r="O111" s="213"/>
      <c r="P111" s="338"/>
      <c r="Q111" s="142"/>
      <c r="R111" s="142"/>
      <c r="S111" s="142"/>
      <c r="T111" s="142"/>
      <c r="U111" s="142"/>
      <c r="V111" s="142"/>
      <c r="W111" s="142"/>
      <c r="X111" s="142"/>
    </row>
    <row r="112" spans="1:24" ht="15" customHeight="1" thickBot="1">
      <c r="A112" s="142"/>
      <c r="B112" s="233"/>
      <c r="C112" s="706" t="s">
        <v>38</v>
      </c>
      <c r="D112" s="706"/>
      <c r="E112" s="706"/>
      <c r="F112" s="706"/>
      <c r="G112" s="706"/>
      <c r="H112" s="706"/>
      <c r="I112" s="706"/>
      <c r="J112" s="706"/>
      <c r="K112" s="706"/>
      <c r="L112" s="706"/>
      <c r="M112" s="706"/>
      <c r="N112" s="706"/>
      <c r="O112" s="706"/>
      <c r="P112" s="338"/>
      <c r="Q112" s="142"/>
      <c r="R112" s="142"/>
      <c r="S112" s="142"/>
      <c r="T112" s="142"/>
      <c r="U112" s="142"/>
      <c r="V112" s="142"/>
      <c r="W112" s="142"/>
      <c r="X112" s="142"/>
    </row>
    <row r="113" spans="1:24" ht="15" customHeight="1" thickBot="1">
      <c r="A113" s="142"/>
      <c r="B113" s="233"/>
      <c r="C113" s="325"/>
      <c r="D113" s="328"/>
      <c r="E113" s="328"/>
      <c r="F113" s="326" t="s">
        <v>50</v>
      </c>
      <c r="G113" s="327"/>
      <c r="H113" s="328"/>
      <c r="I113" s="328"/>
      <c r="J113" s="328"/>
      <c r="K113" s="328"/>
      <c r="L113" s="328"/>
      <c r="M113" s="328"/>
      <c r="N113" s="328"/>
      <c r="O113" s="370"/>
      <c r="P113" s="338"/>
      <c r="Q113" s="142"/>
      <c r="R113" s="142"/>
      <c r="S113" s="142"/>
      <c r="T113" s="142"/>
      <c r="U113" s="142"/>
      <c r="V113" s="142"/>
      <c r="W113" s="142"/>
      <c r="X113" s="142"/>
    </row>
    <row r="114" spans="1:24" ht="15" customHeight="1">
      <c r="A114" s="142"/>
      <c r="B114" s="233"/>
      <c r="C114" s="233"/>
      <c r="D114" s="211"/>
      <c r="E114" s="211"/>
      <c r="F114" s="211"/>
      <c r="G114" s="870" t="s">
        <v>52</v>
      </c>
      <c r="H114" s="870"/>
      <c r="I114" s="870"/>
      <c r="J114" s="870"/>
      <c r="K114" s="211"/>
      <c r="L114" s="371"/>
      <c r="M114" s="371"/>
      <c r="N114" s="211"/>
      <c r="O114" s="372">
        <v>0.2</v>
      </c>
      <c r="P114" s="338"/>
      <c r="Q114" s="142"/>
      <c r="R114" s="142"/>
      <c r="S114" s="142"/>
      <c r="T114" s="142"/>
      <c r="U114" s="142"/>
      <c r="V114" s="142"/>
      <c r="W114" s="142"/>
      <c r="X114" s="142"/>
    </row>
    <row r="115" spans="1:24" ht="15" customHeight="1">
      <c r="A115" s="142"/>
      <c r="B115" s="233"/>
      <c r="C115" s="233"/>
      <c r="D115" s="211"/>
      <c r="E115" s="211"/>
      <c r="F115" s="211"/>
      <c r="G115" s="870" t="s">
        <v>53</v>
      </c>
      <c r="H115" s="870"/>
      <c r="I115" s="870"/>
      <c r="J115" s="870"/>
      <c r="K115" s="211"/>
      <c r="L115" s="373"/>
      <c r="M115" s="373"/>
      <c r="N115" s="211"/>
      <c r="O115" s="374">
        <v>0.015</v>
      </c>
      <c r="P115" s="338"/>
      <c r="Q115" s="142"/>
      <c r="R115" s="142"/>
      <c r="S115" s="142"/>
      <c r="T115" s="142"/>
      <c r="U115" s="142"/>
      <c r="V115" s="142"/>
      <c r="W115" s="142"/>
      <c r="X115" s="142"/>
    </row>
    <row r="116" spans="1:24" ht="15" customHeight="1">
      <c r="A116" s="142"/>
      <c r="B116" s="233"/>
      <c r="C116" s="233"/>
      <c r="D116" s="211"/>
      <c r="E116" s="211"/>
      <c r="F116" s="211"/>
      <c r="G116" s="870" t="s">
        <v>55</v>
      </c>
      <c r="H116" s="870"/>
      <c r="I116" s="870"/>
      <c r="J116" s="870"/>
      <c r="K116" s="211"/>
      <c r="L116" s="373"/>
      <c r="M116" s="373"/>
      <c r="N116" s="211"/>
      <c r="O116" s="374">
        <v>0.01</v>
      </c>
      <c r="P116" s="338"/>
      <c r="Q116" s="142"/>
      <c r="R116" s="142"/>
      <c r="S116" s="142"/>
      <c r="T116" s="142"/>
      <c r="U116" s="142"/>
      <c r="V116" s="142"/>
      <c r="W116" s="142"/>
      <c r="X116" s="142"/>
    </row>
    <row r="117" spans="1:24" ht="15" customHeight="1">
      <c r="A117" s="142"/>
      <c r="B117" s="233"/>
      <c r="C117" s="233"/>
      <c r="D117" s="211"/>
      <c r="E117" s="211"/>
      <c r="F117" s="211"/>
      <c r="G117" s="870" t="s">
        <v>57</v>
      </c>
      <c r="H117" s="870"/>
      <c r="I117" s="870"/>
      <c r="J117" s="870"/>
      <c r="K117" s="211"/>
      <c r="L117" s="373"/>
      <c r="M117" s="373"/>
      <c r="N117" s="211"/>
      <c r="O117" s="374">
        <v>0.002</v>
      </c>
      <c r="P117" s="338"/>
      <c r="Q117" s="142"/>
      <c r="R117" s="142"/>
      <c r="S117" s="142"/>
      <c r="T117" s="142"/>
      <c r="U117" s="142"/>
      <c r="V117" s="142"/>
      <c r="W117" s="142"/>
      <c r="X117" s="142"/>
    </row>
    <row r="118" spans="1:24" ht="15" customHeight="1">
      <c r="A118" s="142"/>
      <c r="B118" s="233"/>
      <c r="C118" s="233"/>
      <c r="D118" s="211"/>
      <c r="E118" s="211"/>
      <c r="F118" s="211"/>
      <c r="G118" s="870" t="s">
        <v>58</v>
      </c>
      <c r="H118" s="870"/>
      <c r="I118" s="870"/>
      <c r="J118" s="870"/>
      <c r="K118" s="211"/>
      <c r="L118" s="373"/>
      <c r="M118" s="373"/>
      <c r="N118" s="211"/>
      <c r="O118" s="374">
        <v>0.025</v>
      </c>
      <c r="P118" s="343"/>
      <c r="Q118" s="142"/>
      <c r="R118" s="142"/>
      <c r="S118" s="142"/>
      <c r="T118" s="142"/>
      <c r="U118" s="142"/>
      <c r="V118" s="142"/>
      <c r="W118" s="142"/>
      <c r="X118" s="142"/>
    </row>
    <row r="119" spans="1:24" ht="15" customHeight="1">
      <c r="A119" s="142"/>
      <c r="B119" s="233"/>
      <c r="C119" s="233"/>
      <c r="D119" s="211"/>
      <c r="E119" s="211"/>
      <c r="F119" s="211"/>
      <c r="G119" s="870" t="s">
        <v>59</v>
      </c>
      <c r="H119" s="870"/>
      <c r="I119" s="870"/>
      <c r="J119" s="870"/>
      <c r="K119" s="211"/>
      <c r="L119" s="373"/>
      <c r="M119" s="373"/>
      <c r="N119" s="211"/>
      <c r="O119" s="374">
        <v>0.08</v>
      </c>
      <c r="P119" s="338"/>
      <c r="Q119" s="142"/>
      <c r="R119" s="142"/>
      <c r="S119" s="142"/>
      <c r="T119" s="142"/>
      <c r="U119" s="142"/>
      <c r="V119" s="142"/>
      <c r="W119" s="142"/>
      <c r="X119" s="142"/>
    </row>
    <row r="120" spans="1:24" ht="15" customHeight="1">
      <c r="A120" s="142"/>
      <c r="B120" s="233"/>
      <c r="C120" s="233"/>
      <c r="D120" s="211"/>
      <c r="E120" s="211"/>
      <c r="F120" s="211"/>
      <c r="G120" s="870" t="s">
        <v>61</v>
      </c>
      <c r="H120" s="870"/>
      <c r="I120" s="870"/>
      <c r="J120" s="870"/>
      <c r="K120" s="211"/>
      <c r="L120" s="375"/>
      <c r="M120" s="375"/>
      <c r="N120" s="211"/>
      <c r="O120" s="376">
        <v>0.03</v>
      </c>
      <c r="P120" s="338"/>
      <c r="Q120" s="142"/>
      <c r="R120" s="142"/>
      <c r="S120" s="142"/>
      <c r="T120" s="142"/>
      <c r="U120" s="142"/>
      <c r="V120" s="142"/>
      <c r="W120" s="142"/>
      <c r="X120" s="142"/>
    </row>
    <row r="121" spans="1:24" ht="15" customHeight="1">
      <c r="A121" s="142"/>
      <c r="B121" s="233"/>
      <c r="C121" s="233"/>
      <c r="D121" s="211"/>
      <c r="E121" s="211"/>
      <c r="F121" s="211"/>
      <c r="G121" s="870" t="s">
        <v>63</v>
      </c>
      <c r="H121" s="870"/>
      <c r="I121" s="870"/>
      <c r="J121" s="870"/>
      <c r="K121" s="211"/>
      <c r="L121" s="373"/>
      <c r="M121" s="373"/>
      <c r="N121" s="211"/>
      <c r="O121" s="374">
        <v>0.006</v>
      </c>
      <c r="P121" s="338"/>
      <c r="Q121" s="142"/>
      <c r="R121" s="142"/>
      <c r="S121" s="142"/>
      <c r="T121" s="142"/>
      <c r="U121" s="142"/>
      <c r="V121" s="142"/>
      <c r="W121" s="142"/>
      <c r="X121" s="142"/>
    </row>
    <row r="122" spans="1:24" ht="15" customHeight="1">
      <c r="A122" s="142"/>
      <c r="B122" s="233"/>
      <c r="C122" s="233"/>
      <c r="D122" s="211"/>
      <c r="E122" s="211"/>
      <c r="F122" s="211"/>
      <c r="G122" s="879" t="s">
        <v>65</v>
      </c>
      <c r="H122" s="879"/>
      <c r="I122" s="879"/>
      <c r="J122" s="879"/>
      <c r="K122" s="211"/>
      <c r="L122" s="211"/>
      <c r="M122" s="342"/>
      <c r="N122" s="342"/>
      <c r="O122" s="344">
        <f>SUM(O114:O121)</f>
        <v>0.3680000000000001</v>
      </c>
      <c r="P122" s="338"/>
      <c r="Q122" s="142"/>
      <c r="R122" s="142"/>
      <c r="S122" s="142"/>
      <c r="T122" s="142"/>
      <c r="U122" s="142"/>
      <c r="V122" s="142"/>
      <c r="W122" s="142"/>
      <c r="X122" s="142"/>
    </row>
    <row r="123" spans="1:24" ht="15" customHeight="1" thickBot="1">
      <c r="A123" s="142"/>
      <c r="B123" s="233"/>
      <c r="C123" s="264"/>
      <c r="D123" s="249"/>
      <c r="E123" s="249"/>
      <c r="F123" s="249"/>
      <c r="G123" s="345"/>
      <c r="H123" s="249"/>
      <c r="I123" s="249"/>
      <c r="J123" s="249"/>
      <c r="K123" s="249"/>
      <c r="L123" s="249"/>
      <c r="M123" s="346"/>
      <c r="N123" s="347"/>
      <c r="O123" s="349"/>
      <c r="P123" s="338"/>
      <c r="Q123" s="142"/>
      <c r="R123" s="142"/>
      <c r="S123" s="142"/>
      <c r="T123" s="142"/>
      <c r="U123" s="142"/>
      <c r="V123" s="142"/>
      <c r="W123" s="142"/>
      <c r="X123" s="142"/>
    </row>
    <row r="124" spans="1:24" ht="15" customHeight="1" thickBot="1">
      <c r="A124" s="142"/>
      <c r="B124" s="233"/>
      <c r="C124" s="325"/>
      <c r="D124" s="328"/>
      <c r="E124" s="328"/>
      <c r="F124" s="326" t="s">
        <v>68</v>
      </c>
      <c r="G124" s="327"/>
      <c r="H124" s="328"/>
      <c r="I124" s="328"/>
      <c r="J124" s="328"/>
      <c r="K124" s="328"/>
      <c r="L124" s="328"/>
      <c r="M124" s="350"/>
      <c r="N124" s="351"/>
      <c r="O124" s="352"/>
      <c r="P124" s="338"/>
      <c r="Q124" s="142"/>
      <c r="R124" s="142"/>
      <c r="S124" s="142"/>
      <c r="T124" s="142"/>
      <c r="U124" s="142"/>
      <c r="V124" s="142"/>
      <c r="W124" s="142"/>
      <c r="X124" s="142"/>
    </row>
    <row r="125" spans="1:24" ht="15" customHeight="1">
      <c r="A125" s="142"/>
      <c r="B125" s="233"/>
      <c r="C125" s="275"/>
      <c r="D125" s="208"/>
      <c r="E125" s="208"/>
      <c r="F125" s="208"/>
      <c r="G125" s="880" t="s">
        <v>70</v>
      </c>
      <c r="H125" s="880"/>
      <c r="I125" s="880"/>
      <c r="J125" s="880"/>
      <c r="K125" s="208"/>
      <c r="L125" s="208"/>
      <c r="M125" s="377"/>
      <c r="N125" s="377"/>
      <c r="O125" s="354">
        <v>0.11111111111111101</v>
      </c>
      <c r="P125" s="338"/>
      <c r="Q125" s="142"/>
      <c r="R125" s="142"/>
      <c r="S125" s="142"/>
      <c r="T125" s="142"/>
      <c r="U125" s="142"/>
      <c r="V125" s="142"/>
      <c r="W125" s="142"/>
      <c r="X125" s="142"/>
    </row>
    <row r="126" spans="1:24" ht="15" customHeight="1">
      <c r="A126" s="142"/>
      <c r="B126" s="233"/>
      <c r="C126" s="233"/>
      <c r="D126" s="211"/>
      <c r="E126" s="211"/>
      <c r="F126" s="211"/>
      <c r="G126" s="877" t="s">
        <v>71</v>
      </c>
      <c r="H126" s="877"/>
      <c r="I126" s="877"/>
      <c r="J126" s="877"/>
      <c r="K126" s="211"/>
      <c r="L126" s="211"/>
      <c r="M126" s="355"/>
      <c r="N126" s="355"/>
      <c r="O126" s="356">
        <v>0.0194</v>
      </c>
      <c r="P126" s="338"/>
      <c r="Q126" s="142"/>
      <c r="R126" s="142"/>
      <c r="S126" s="142"/>
      <c r="T126" s="142"/>
      <c r="U126" s="142"/>
      <c r="V126" s="142"/>
      <c r="W126" s="142"/>
      <c r="X126" s="142"/>
    </row>
    <row r="127" spans="1:24" ht="15" customHeight="1">
      <c r="A127" s="142"/>
      <c r="B127" s="233"/>
      <c r="C127" s="233"/>
      <c r="D127" s="211"/>
      <c r="E127" s="211"/>
      <c r="F127" s="211"/>
      <c r="G127" s="877" t="s">
        <v>73</v>
      </c>
      <c r="H127" s="877"/>
      <c r="I127" s="877"/>
      <c r="J127" s="877"/>
      <c r="K127" s="211"/>
      <c r="L127" s="211"/>
      <c r="M127" s="355"/>
      <c r="N127" s="355"/>
      <c r="O127" s="356">
        <v>0.013900000000000001</v>
      </c>
      <c r="P127" s="338"/>
      <c r="Q127" s="142"/>
      <c r="R127" s="142"/>
      <c r="S127" s="142"/>
      <c r="T127" s="142"/>
      <c r="U127" s="142"/>
      <c r="V127" s="142"/>
      <c r="W127" s="142"/>
      <c r="X127" s="142"/>
    </row>
    <row r="128" spans="1:24" ht="15" customHeight="1">
      <c r="A128" s="142"/>
      <c r="B128" s="233"/>
      <c r="C128" s="233"/>
      <c r="D128" s="211"/>
      <c r="E128" s="211"/>
      <c r="F128" s="211"/>
      <c r="G128" s="877" t="s">
        <v>75</v>
      </c>
      <c r="H128" s="877"/>
      <c r="I128" s="877"/>
      <c r="J128" s="877"/>
      <c r="K128" s="211"/>
      <c r="L128" s="211"/>
      <c r="M128" s="355"/>
      <c r="N128" s="355"/>
      <c r="O128" s="356">
        <v>0.0033</v>
      </c>
      <c r="P128" s="338"/>
      <c r="Q128" s="142"/>
      <c r="R128" s="142"/>
      <c r="S128" s="142"/>
      <c r="T128" s="142"/>
      <c r="U128" s="142"/>
      <c r="V128" s="142"/>
      <c r="W128" s="142"/>
      <c r="X128" s="142"/>
    </row>
    <row r="129" spans="1:24" ht="15" customHeight="1">
      <c r="A129" s="142"/>
      <c r="B129" s="233"/>
      <c r="C129" s="233"/>
      <c r="D129" s="211"/>
      <c r="E129" s="211"/>
      <c r="F129" s="211"/>
      <c r="G129" s="877" t="s">
        <v>77</v>
      </c>
      <c r="H129" s="877"/>
      <c r="I129" s="877"/>
      <c r="J129" s="877"/>
      <c r="K129" s="211"/>
      <c r="L129" s="211"/>
      <c r="M129" s="355"/>
      <c r="N129" s="355"/>
      <c r="O129" s="356">
        <v>0.0027</v>
      </c>
      <c r="P129" s="343"/>
      <c r="Q129" s="142"/>
      <c r="R129" s="142"/>
      <c r="S129" s="142"/>
      <c r="T129" s="142"/>
      <c r="U129" s="142"/>
      <c r="V129" s="142"/>
      <c r="W129" s="142"/>
      <c r="X129" s="142"/>
    </row>
    <row r="130" spans="1:24" ht="15" customHeight="1">
      <c r="A130" s="142"/>
      <c r="B130" s="233"/>
      <c r="C130" s="233"/>
      <c r="D130" s="211"/>
      <c r="E130" s="211"/>
      <c r="F130" s="211"/>
      <c r="G130" s="878" t="s">
        <v>78</v>
      </c>
      <c r="H130" s="878"/>
      <c r="I130" s="878"/>
      <c r="J130" s="878"/>
      <c r="K130" s="211"/>
      <c r="L130" s="211"/>
      <c r="M130" s="357"/>
      <c r="N130" s="357"/>
      <c r="O130" s="356">
        <v>0.0007</v>
      </c>
      <c r="P130" s="361"/>
      <c r="Q130" s="142"/>
      <c r="R130" s="142"/>
      <c r="S130" s="142"/>
      <c r="T130" s="142"/>
      <c r="U130" s="142"/>
      <c r="V130" s="142"/>
      <c r="W130" s="142"/>
      <c r="X130" s="142"/>
    </row>
    <row r="131" spans="1:24" ht="15" customHeight="1">
      <c r="A131" s="142"/>
      <c r="B131" s="233"/>
      <c r="C131" s="233"/>
      <c r="D131" s="211"/>
      <c r="E131" s="211"/>
      <c r="F131" s="211"/>
      <c r="G131" s="877" t="s">
        <v>79</v>
      </c>
      <c r="H131" s="877"/>
      <c r="I131" s="877"/>
      <c r="J131" s="877"/>
      <c r="K131" s="211"/>
      <c r="L131" s="211"/>
      <c r="M131" s="355"/>
      <c r="N131" s="355"/>
      <c r="O131" s="356">
        <v>0.0002</v>
      </c>
      <c r="P131" s="211"/>
      <c r="Q131" s="142"/>
      <c r="R131" s="142"/>
      <c r="S131" s="142"/>
      <c r="T131" s="142"/>
      <c r="U131" s="142"/>
      <c r="V131" s="142"/>
      <c r="W131" s="142"/>
      <c r="X131" s="142"/>
    </row>
    <row r="132" spans="1:24" ht="15" customHeight="1">
      <c r="A132" s="142"/>
      <c r="B132" s="233"/>
      <c r="C132" s="233"/>
      <c r="D132" s="211"/>
      <c r="E132" s="211"/>
      <c r="F132" s="211"/>
      <c r="G132" s="877" t="s">
        <v>81</v>
      </c>
      <c r="H132" s="877"/>
      <c r="I132" s="877"/>
      <c r="J132" s="877"/>
      <c r="K132" s="211"/>
      <c r="L132" s="211"/>
      <c r="M132" s="353"/>
      <c r="N132" s="353"/>
      <c r="O132" s="358">
        <v>0.0833333333333333</v>
      </c>
      <c r="P132" s="364"/>
      <c r="Q132" s="142"/>
      <c r="R132" s="142"/>
      <c r="S132" s="142"/>
      <c r="T132" s="142"/>
      <c r="U132" s="142"/>
      <c r="V132" s="142"/>
      <c r="W132" s="142"/>
      <c r="X132" s="142"/>
    </row>
    <row r="133" spans="1:24" ht="15" customHeight="1" thickBot="1">
      <c r="A133" s="142"/>
      <c r="B133" s="233"/>
      <c r="C133" s="264"/>
      <c r="D133" s="249"/>
      <c r="E133" s="249"/>
      <c r="F133" s="249"/>
      <c r="G133" s="345" t="s">
        <v>83</v>
      </c>
      <c r="H133" s="249"/>
      <c r="I133" s="249"/>
      <c r="J133" s="249"/>
      <c r="K133" s="249"/>
      <c r="L133" s="249"/>
      <c r="M133" s="249"/>
      <c r="N133" s="211"/>
      <c r="O133" s="369">
        <f>SUM(M125:O132)</f>
        <v>0.23464444444444432</v>
      </c>
      <c r="P133" s="364"/>
      <c r="Q133" s="142"/>
      <c r="R133" s="142"/>
      <c r="S133" s="142"/>
      <c r="T133" s="142"/>
      <c r="U133" s="142"/>
      <c r="V133" s="142"/>
      <c r="W133" s="142"/>
      <c r="X133" s="142"/>
    </row>
    <row r="134" spans="1:24" ht="15" customHeight="1" thickBot="1">
      <c r="A134" s="142"/>
      <c r="B134" s="233"/>
      <c r="C134" s="255"/>
      <c r="D134" s="232"/>
      <c r="E134" s="232"/>
      <c r="F134" s="232"/>
      <c r="G134" s="378"/>
      <c r="H134" s="232"/>
      <c r="I134" s="232"/>
      <c r="J134" s="232"/>
      <c r="K134" s="232"/>
      <c r="L134" s="232"/>
      <c r="M134" s="232"/>
      <c r="N134" s="379"/>
      <c r="O134" s="380"/>
      <c r="P134" s="364"/>
      <c r="Q134" s="142"/>
      <c r="R134" s="142"/>
      <c r="S134" s="142"/>
      <c r="T134" s="142"/>
      <c r="U134" s="142"/>
      <c r="V134" s="142"/>
      <c r="W134" s="142"/>
      <c r="X134" s="142"/>
    </row>
    <row r="135" spans="1:24" ht="15" customHeight="1" thickBot="1">
      <c r="A135" s="142"/>
      <c r="B135" s="233"/>
      <c r="C135" s="325"/>
      <c r="D135" s="328"/>
      <c r="E135" s="328"/>
      <c r="F135" s="326" t="s">
        <v>86</v>
      </c>
      <c r="G135" s="327"/>
      <c r="H135" s="328"/>
      <c r="I135" s="328"/>
      <c r="J135" s="328"/>
      <c r="K135" s="328"/>
      <c r="L135" s="328"/>
      <c r="M135" s="350"/>
      <c r="N135" s="351"/>
      <c r="O135" s="352"/>
      <c r="P135" s="364"/>
      <c r="Q135" s="142"/>
      <c r="R135" s="142"/>
      <c r="S135" s="142"/>
      <c r="T135" s="142"/>
      <c r="U135" s="142"/>
      <c r="V135" s="142"/>
      <c r="W135" s="142"/>
      <c r="X135" s="142"/>
    </row>
    <row r="136" spans="1:24" ht="15" customHeight="1">
      <c r="A136" s="142"/>
      <c r="B136" s="233"/>
      <c r="C136" s="275"/>
      <c r="D136" s="208"/>
      <c r="E136" s="208"/>
      <c r="F136" s="381"/>
      <c r="G136" s="880" t="s">
        <v>88</v>
      </c>
      <c r="H136" s="880"/>
      <c r="I136" s="880"/>
      <c r="J136" s="880"/>
      <c r="K136" s="208"/>
      <c r="L136" s="208"/>
      <c r="M136" s="382"/>
      <c r="N136" s="383"/>
      <c r="O136" s="365">
        <v>0.004200000000000001</v>
      </c>
      <c r="P136" s="364"/>
      <c r="Q136" s="142"/>
      <c r="R136" s="142"/>
      <c r="S136" s="142"/>
      <c r="T136" s="142"/>
      <c r="U136" s="142"/>
      <c r="V136" s="142"/>
      <c r="W136" s="142"/>
      <c r="X136" s="142"/>
    </row>
    <row r="137" spans="1:24" ht="15" customHeight="1">
      <c r="A137" s="142"/>
      <c r="B137" s="233"/>
      <c r="C137" s="233"/>
      <c r="D137" s="211"/>
      <c r="E137" s="211"/>
      <c r="F137" s="268"/>
      <c r="G137" s="877" t="s">
        <v>90</v>
      </c>
      <c r="H137" s="877"/>
      <c r="I137" s="877"/>
      <c r="J137" s="877"/>
      <c r="K137" s="211"/>
      <c r="L137" s="211"/>
      <c r="M137" s="362"/>
      <c r="N137" s="363"/>
      <c r="O137" s="366">
        <v>0.0016</v>
      </c>
      <c r="P137" s="364"/>
      <c r="Q137" s="142"/>
      <c r="R137" s="142"/>
      <c r="S137" s="142"/>
      <c r="T137" s="142"/>
      <c r="U137" s="142"/>
      <c r="V137" s="142"/>
      <c r="W137" s="142"/>
      <c r="X137" s="142"/>
    </row>
    <row r="138" spans="1:24" ht="15" customHeight="1">
      <c r="A138" s="142"/>
      <c r="B138" s="233"/>
      <c r="C138" s="233"/>
      <c r="D138" s="211"/>
      <c r="E138" s="211"/>
      <c r="F138" s="268"/>
      <c r="G138" s="877" t="s">
        <v>92</v>
      </c>
      <c r="H138" s="877"/>
      <c r="I138" s="877"/>
      <c r="J138" s="877"/>
      <c r="K138" s="211"/>
      <c r="L138" s="211"/>
      <c r="M138" s="362"/>
      <c r="N138" s="363"/>
      <c r="O138" s="366">
        <v>0.00030000000000000003</v>
      </c>
      <c r="P138" s="367"/>
      <c r="Q138" s="142"/>
      <c r="R138" s="142"/>
      <c r="S138" s="142"/>
      <c r="T138" s="142"/>
      <c r="U138" s="142"/>
      <c r="V138" s="142"/>
      <c r="W138" s="142"/>
      <c r="X138" s="142"/>
    </row>
    <row r="139" spans="1:24" ht="15" customHeight="1">
      <c r="A139" s="142"/>
      <c r="B139" s="233"/>
      <c r="C139" s="233"/>
      <c r="D139" s="211"/>
      <c r="E139" s="211"/>
      <c r="F139" s="268"/>
      <c r="G139" s="877" t="s">
        <v>93</v>
      </c>
      <c r="H139" s="877"/>
      <c r="I139" s="877"/>
      <c r="J139" s="877"/>
      <c r="K139" s="211"/>
      <c r="L139" s="211"/>
      <c r="M139" s="362"/>
      <c r="N139" s="363"/>
      <c r="O139" s="366">
        <v>0.032</v>
      </c>
      <c r="P139" s="211"/>
      <c r="Q139" s="142"/>
      <c r="R139" s="384"/>
      <c r="S139" s="142"/>
      <c r="T139" s="142"/>
      <c r="U139" s="142"/>
      <c r="V139" s="142"/>
      <c r="W139" s="142"/>
      <c r="X139" s="142"/>
    </row>
    <row r="140" spans="1:24" ht="15" customHeight="1">
      <c r="A140" s="142"/>
      <c r="B140" s="233"/>
      <c r="C140" s="233"/>
      <c r="D140" s="211"/>
      <c r="E140" s="211"/>
      <c r="F140" s="268"/>
      <c r="G140" s="877" t="s">
        <v>94</v>
      </c>
      <c r="H140" s="877"/>
      <c r="I140" s="877"/>
      <c r="J140" s="877"/>
      <c r="K140" s="211"/>
      <c r="L140" s="211"/>
      <c r="M140" s="362"/>
      <c r="N140" s="363"/>
      <c r="O140" s="366">
        <v>0.0004</v>
      </c>
      <c r="P140" s="385"/>
      <c r="Q140" s="142"/>
      <c r="R140" s="386"/>
      <c r="S140" s="142"/>
      <c r="T140" s="142"/>
      <c r="U140" s="142"/>
      <c r="V140" s="142"/>
      <c r="W140" s="142"/>
      <c r="X140" s="142"/>
    </row>
    <row r="141" spans="1:24" ht="15" customHeight="1">
      <c r="A141" s="142"/>
      <c r="B141" s="233"/>
      <c r="C141" s="233"/>
      <c r="D141" s="211"/>
      <c r="E141" s="211"/>
      <c r="F141" s="268"/>
      <c r="G141" s="877" t="s">
        <v>96</v>
      </c>
      <c r="H141" s="877"/>
      <c r="I141" s="877"/>
      <c r="J141" s="877"/>
      <c r="K141" s="877"/>
      <c r="L141" s="877"/>
      <c r="M141" s="362"/>
      <c r="N141" s="363"/>
      <c r="O141" s="366">
        <v>0.0002</v>
      </c>
      <c r="P141" s="142"/>
      <c r="Q141" s="142"/>
      <c r="R141" s="386"/>
      <c r="S141" s="142"/>
      <c r="T141" s="142"/>
      <c r="U141" s="142"/>
      <c r="V141" s="142"/>
      <c r="W141" s="142"/>
      <c r="X141" s="142"/>
    </row>
    <row r="142" spans="1:24" ht="15" customHeight="1">
      <c r="A142" s="142"/>
      <c r="B142" s="233"/>
      <c r="C142" s="233"/>
      <c r="D142" s="211"/>
      <c r="E142" s="211"/>
      <c r="F142" s="268"/>
      <c r="G142" s="877" t="s">
        <v>97</v>
      </c>
      <c r="H142" s="877"/>
      <c r="I142" s="877"/>
      <c r="J142" s="877"/>
      <c r="K142" s="211"/>
      <c r="L142" s="211"/>
      <c r="M142" s="211"/>
      <c r="N142" s="363"/>
      <c r="O142" s="366">
        <v>0.0887</v>
      </c>
      <c r="P142" s="384"/>
      <c r="Q142" s="384"/>
      <c r="R142" s="386"/>
      <c r="S142" s="142"/>
      <c r="T142" s="142"/>
      <c r="U142" s="142"/>
      <c r="V142" s="142"/>
      <c r="W142" s="142"/>
      <c r="X142" s="142"/>
    </row>
    <row r="143" spans="1:24" ht="15" customHeight="1">
      <c r="A143" s="142"/>
      <c r="B143" s="233"/>
      <c r="C143" s="233"/>
      <c r="D143" s="211"/>
      <c r="E143" s="211"/>
      <c r="F143" s="211"/>
      <c r="G143" s="359" t="s">
        <v>98</v>
      </c>
      <c r="H143" s="211"/>
      <c r="I143" s="211"/>
      <c r="J143" s="211"/>
      <c r="K143" s="211"/>
      <c r="L143" s="211"/>
      <c r="M143" s="211"/>
      <c r="N143" s="211"/>
      <c r="O143" s="344">
        <f>SUM(O136:O142)</f>
        <v>0.1274</v>
      </c>
      <c r="P143" s="386"/>
      <c r="Q143" s="386"/>
      <c r="R143" s="386"/>
      <c r="S143" s="142"/>
      <c r="T143" s="142"/>
      <c r="U143" s="142"/>
      <c r="V143" s="142"/>
      <c r="W143" s="142"/>
      <c r="X143" s="142"/>
    </row>
    <row r="144" spans="1:24" ht="15" customHeight="1" thickBot="1">
      <c r="A144" s="142"/>
      <c r="B144" s="233"/>
      <c r="C144" s="264"/>
      <c r="D144" s="249"/>
      <c r="E144" s="249"/>
      <c r="F144" s="249"/>
      <c r="G144" s="345" t="s">
        <v>99</v>
      </c>
      <c r="H144" s="249"/>
      <c r="I144" s="249"/>
      <c r="J144" s="249"/>
      <c r="K144" s="249"/>
      <c r="L144" s="249"/>
      <c r="M144" s="249"/>
      <c r="N144" s="249"/>
      <c r="O144" s="369">
        <f>SUM(O122,O133,O143)</f>
        <v>0.7300444444444445</v>
      </c>
      <c r="P144" s="386"/>
      <c r="Q144" s="386"/>
      <c r="R144" s="386"/>
      <c r="S144" s="142"/>
      <c r="T144" s="142"/>
      <c r="U144" s="142"/>
      <c r="V144" s="142"/>
      <c r="W144" s="142"/>
      <c r="X144" s="142"/>
    </row>
    <row r="145" spans="1:24" ht="15" customHeight="1" thickBot="1">
      <c r="A145" s="142"/>
      <c r="B145" s="233"/>
      <c r="C145" s="211"/>
      <c r="D145" s="211"/>
      <c r="E145" s="211"/>
      <c r="F145" s="211"/>
      <c r="G145" s="211"/>
      <c r="H145" s="211"/>
      <c r="I145" s="211"/>
      <c r="J145" s="211"/>
      <c r="K145" s="211"/>
      <c r="L145" s="211"/>
      <c r="M145" s="211"/>
      <c r="N145" s="211"/>
      <c r="O145" s="213"/>
      <c r="P145" s="386"/>
      <c r="Q145" s="386"/>
      <c r="R145" s="386"/>
      <c r="S145" s="142"/>
      <c r="T145" s="142"/>
      <c r="U145" s="142"/>
      <c r="V145" s="142"/>
      <c r="W145" s="142"/>
      <c r="X145" s="142"/>
    </row>
    <row r="146" spans="1:24" ht="15" customHeight="1" thickBot="1">
      <c r="A146" s="142"/>
      <c r="B146" s="233"/>
      <c r="C146" s="387" t="s">
        <v>80</v>
      </c>
      <c r="D146" s="328"/>
      <c r="E146" s="328"/>
      <c r="F146" s="328"/>
      <c r="G146" s="328"/>
      <c r="H146" s="328"/>
      <c r="I146" s="328"/>
      <c r="J146" s="328"/>
      <c r="K146" s="328"/>
      <c r="L146" s="328"/>
      <c r="M146" s="328"/>
      <c r="N146" s="328"/>
      <c r="O146" s="370"/>
      <c r="P146" s="386"/>
      <c r="Q146" s="386"/>
      <c r="R146" s="386"/>
      <c r="S146" s="142"/>
      <c r="T146" s="142"/>
      <c r="U146" s="142"/>
      <c r="V146" s="142"/>
      <c r="W146" s="142"/>
      <c r="X146" s="142"/>
    </row>
    <row r="147" spans="1:24" ht="15" customHeight="1">
      <c r="A147" s="142"/>
      <c r="B147" s="233"/>
      <c r="C147" s="275" t="s">
        <v>84</v>
      </c>
      <c r="D147" s="208"/>
      <c r="E147" s="208"/>
      <c r="F147" s="208"/>
      <c r="G147" s="208"/>
      <c r="H147" s="208"/>
      <c r="I147" s="208"/>
      <c r="J147" s="208"/>
      <c r="K147" s="208"/>
      <c r="L147" s="208"/>
      <c r="M147" s="208"/>
      <c r="N147" s="208"/>
      <c r="O147" s="388">
        <v>0.05</v>
      </c>
      <c r="P147" s="386"/>
      <c r="Q147" s="386"/>
      <c r="R147" s="386"/>
      <c r="S147" s="142"/>
      <c r="T147" s="142"/>
      <c r="U147" s="142"/>
      <c r="V147" s="142"/>
      <c r="W147" s="142"/>
      <c r="X147" s="142"/>
    </row>
    <row r="148" spans="1:24" ht="15" customHeight="1">
      <c r="A148" s="142"/>
      <c r="B148" s="233"/>
      <c r="C148" s="233" t="s">
        <v>85</v>
      </c>
      <c r="D148" s="211"/>
      <c r="E148" s="211"/>
      <c r="F148" s="211"/>
      <c r="G148" s="211"/>
      <c r="H148" s="211"/>
      <c r="I148" s="211"/>
      <c r="J148" s="211"/>
      <c r="K148" s="211"/>
      <c r="L148" s="211"/>
      <c r="M148" s="211"/>
      <c r="N148" s="211"/>
      <c r="O148" s="376">
        <v>0.006500000000000001</v>
      </c>
      <c r="P148" s="386"/>
      <c r="Q148" s="386"/>
      <c r="R148" s="386"/>
      <c r="S148" s="142"/>
      <c r="T148" s="142"/>
      <c r="U148" s="142"/>
      <c r="V148" s="142"/>
      <c r="W148" s="142"/>
      <c r="X148" s="142"/>
    </row>
    <row r="149" spans="1:24" ht="15" customHeight="1">
      <c r="A149" s="142"/>
      <c r="B149" s="233"/>
      <c r="C149" s="233" t="s">
        <v>87</v>
      </c>
      <c r="D149" s="211"/>
      <c r="E149" s="211"/>
      <c r="F149" s="211"/>
      <c r="G149" s="211"/>
      <c r="H149" s="211"/>
      <c r="I149" s="211"/>
      <c r="J149" s="211"/>
      <c r="K149" s="211"/>
      <c r="L149" s="211"/>
      <c r="M149" s="211"/>
      <c r="N149" s="211"/>
      <c r="O149" s="366">
        <v>0.03</v>
      </c>
      <c r="P149" s="386"/>
      <c r="Q149" s="386"/>
      <c r="R149" s="361"/>
      <c r="S149" s="142"/>
      <c r="T149" s="142"/>
      <c r="U149" s="142"/>
      <c r="V149" s="142"/>
      <c r="W149" s="142"/>
      <c r="X149" s="142"/>
    </row>
    <row r="150" spans="1:24" ht="15" customHeight="1" thickBot="1">
      <c r="A150" s="142"/>
      <c r="B150" s="233"/>
      <c r="C150" s="264" t="s">
        <v>89</v>
      </c>
      <c r="D150" s="249"/>
      <c r="E150" s="249"/>
      <c r="F150" s="249"/>
      <c r="G150" s="249"/>
      <c r="H150" s="249"/>
      <c r="I150" s="249"/>
      <c r="J150" s="249"/>
      <c r="K150" s="249"/>
      <c r="L150" s="249"/>
      <c r="M150" s="249"/>
      <c r="N150" s="249"/>
      <c r="O150" s="389">
        <v>0.112</v>
      </c>
      <c r="P150" s="386"/>
      <c r="Q150" s="386"/>
      <c r="R150" s="386"/>
      <c r="S150" s="142"/>
      <c r="T150" s="142"/>
      <c r="U150" s="142"/>
      <c r="V150" s="142"/>
      <c r="W150" s="142"/>
      <c r="X150" s="142"/>
    </row>
    <row r="151" spans="1:24" ht="15" customHeight="1" thickBot="1">
      <c r="A151" s="142"/>
      <c r="B151" s="264"/>
      <c r="C151" s="249"/>
      <c r="D151" s="249"/>
      <c r="E151" s="249"/>
      <c r="F151" s="249"/>
      <c r="G151" s="249"/>
      <c r="H151" s="249"/>
      <c r="I151" s="249"/>
      <c r="J151" s="249"/>
      <c r="K151" s="249"/>
      <c r="L151" s="249"/>
      <c r="M151" s="249"/>
      <c r="N151" s="249"/>
      <c r="O151" s="251"/>
      <c r="P151" s="386"/>
      <c r="Q151" s="386"/>
      <c r="R151" s="338"/>
      <c r="S151" s="142"/>
      <c r="T151" s="142"/>
      <c r="U151" s="142"/>
      <c r="V151" s="142"/>
      <c r="W151" s="142"/>
      <c r="X151" s="142"/>
    </row>
  </sheetData>
  <sheetProtection sheet="1" objects="1" scenarios="1" selectLockedCells="1" selectUnlockedCells="1"/>
  <mergeCells count="117">
    <mergeCell ref="G140:J140"/>
    <mergeCell ref="G141:L141"/>
    <mergeCell ref="G142:J142"/>
    <mergeCell ref="G131:J131"/>
    <mergeCell ref="G132:J132"/>
    <mergeCell ref="G136:J136"/>
    <mergeCell ref="G137:J137"/>
    <mergeCell ref="G138:J138"/>
    <mergeCell ref="G139:J139"/>
    <mergeCell ref="G117:J117"/>
    <mergeCell ref="G118:J118"/>
    <mergeCell ref="G119:J119"/>
    <mergeCell ref="G120:J120"/>
    <mergeCell ref="G121:J121"/>
    <mergeCell ref="G122:J122"/>
    <mergeCell ref="G125:J125"/>
    <mergeCell ref="G126:J126"/>
    <mergeCell ref="G127:J127"/>
    <mergeCell ref="G128:J128"/>
    <mergeCell ref="G129:J129"/>
    <mergeCell ref="G130:J130"/>
    <mergeCell ref="E97:H97"/>
    <mergeCell ref="E98:H98"/>
    <mergeCell ref="E102:H102"/>
    <mergeCell ref="E103:H103"/>
    <mergeCell ref="E104:H104"/>
    <mergeCell ref="E105:I105"/>
    <mergeCell ref="E106:I106"/>
    <mergeCell ref="E107:K107"/>
    <mergeCell ref="C112:O112"/>
    <mergeCell ref="G114:J114"/>
    <mergeCell ref="G115:J115"/>
    <mergeCell ref="G116:J116"/>
    <mergeCell ref="E83:H83"/>
    <mergeCell ref="E84:H84"/>
    <mergeCell ref="E85:H85"/>
    <mergeCell ref="E86:H86"/>
    <mergeCell ref="E87:H87"/>
    <mergeCell ref="E88:H88"/>
    <mergeCell ref="E91:H91"/>
    <mergeCell ref="E92:H92"/>
    <mergeCell ref="E93:H93"/>
    <mergeCell ref="E94:H94"/>
    <mergeCell ref="E95:H95"/>
    <mergeCell ref="E96:H96"/>
    <mergeCell ref="D69:E69"/>
    <mergeCell ref="L69:M69"/>
    <mergeCell ref="U69:V69"/>
    <mergeCell ref="C72:H72"/>
    <mergeCell ref="C73:H73"/>
    <mergeCell ref="C74:H74"/>
    <mergeCell ref="C75:H75"/>
    <mergeCell ref="C76:H76"/>
    <mergeCell ref="C78:O78"/>
    <mergeCell ref="E80:H80"/>
    <mergeCell ref="E81:H81"/>
    <mergeCell ref="E82:H82"/>
    <mergeCell ref="D65:E65"/>
    <mergeCell ref="L65:M65"/>
    <mergeCell ref="U65:V65"/>
    <mergeCell ref="D66:E66"/>
    <mergeCell ref="L66:M66"/>
    <mergeCell ref="U66:V66"/>
    <mergeCell ref="D67:E67"/>
    <mergeCell ref="L67:M67"/>
    <mergeCell ref="U67:V67"/>
    <mergeCell ref="D68:E68"/>
    <mergeCell ref="L68:M68"/>
    <mergeCell ref="U68:V68"/>
    <mergeCell ref="D61:E61"/>
    <mergeCell ref="L61:M61"/>
    <mergeCell ref="U61:V61"/>
    <mergeCell ref="D62:E62"/>
    <mergeCell ref="L62:M62"/>
    <mergeCell ref="U62:V62"/>
    <mergeCell ref="D63:E63"/>
    <mergeCell ref="L63:M63"/>
    <mergeCell ref="U63:V63"/>
    <mergeCell ref="D64:E64"/>
    <mergeCell ref="L64:M64"/>
    <mergeCell ref="U64:V64"/>
    <mergeCell ref="C51:D51"/>
    <mergeCell ref="M51:N51"/>
    <mergeCell ref="C52:D52"/>
    <mergeCell ref="M52:N52"/>
    <mergeCell ref="C53:D53"/>
    <mergeCell ref="M53:N53"/>
    <mergeCell ref="D59:E59"/>
    <mergeCell ref="L59:M59"/>
    <mergeCell ref="U59:V59"/>
    <mergeCell ref="D60:E60"/>
    <mergeCell ref="L60:M60"/>
    <mergeCell ref="U60:V60"/>
    <mergeCell ref="C45:D45"/>
    <mergeCell ref="M45:N45"/>
    <mergeCell ref="C46:D46"/>
    <mergeCell ref="M46:N46"/>
    <mergeCell ref="C47:D47"/>
    <mergeCell ref="M47:N47"/>
    <mergeCell ref="C48:D48"/>
    <mergeCell ref="M48:N48"/>
    <mergeCell ref="C49:D49"/>
    <mergeCell ref="M49:N49"/>
    <mergeCell ref="C50:D50"/>
    <mergeCell ref="M50:N50"/>
    <mergeCell ref="F2:S2"/>
    <mergeCell ref="H4:N4"/>
    <mergeCell ref="B16:G16"/>
    <mergeCell ref="C17:J17"/>
    <mergeCell ref="C23:F23"/>
    <mergeCell ref="C24:J24"/>
    <mergeCell ref="C27:F27"/>
    <mergeCell ref="C28:F28"/>
    <mergeCell ref="C43:D43"/>
    <mergeCell ref="M43:N43"/>
    <mergeCell ref="C44:D44"/>
    <mergeCell ref="M44:N44"/>
  </mergeCells>
  <printOptions/>
  <pageMargins left="0.5118110236220472" right="0.5118110236220472" top="0.7874015748031497" bottom="0.787401574803149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AO26"/>
  <sheetViews>
    <sheetView zoomScalePageLayoutView="0" workbookViewId="0" topLeftCell="A1">
      <selection activeCell="A7" sqref="A7"/>
    </sheetView>
  </sheetViews>
  <sheetFormatPr defaultColWidth="9.140625" defaultRowHeight="15" customHeight="1"/>
  <cols>
    <col min="1" max="1" width="10.7109375" style="392" customWidth="1"/>
    <col min="2" max="2" width="8.8515625" style="392" customWidth="1"/>
    <col min="3" max="3" width="22.140625" style="392" customWidth="1"/>
    <col min="4" max="4" width="30.8515625" style="392" customWidth="1"/>
    <col min="5" max="16384" width="9.140625" style="392" customWidth="1"/>
  </cols>
  <sheetData>
    <row r="1" spans="1:41" ht="21" customHeight="1" thickBot="1">
      <c r="A1" s="882" t="s">
        <v>291</v>
      </c>
      <c r="B1" s="882"/>
      <c r="C1" s="882"/>
      <c r="D1" s="882"/>
      <c r="E1" s="647"/>
      <c r="F1" s="647"/>
      <c r="G1" s="390"/>
      <c r="H1" s="390"/>
      <c r="I1" s="390"/>
      <c r="J1" s="390"/>
      <c r="K1" s="390"/>
      <c r="L1" s="390"/>
      <c r="M1" s="390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M1" s="393"/>
      <c r="AN1" s="393"/>
      <c r="AO1" s="393"/>
    </row>
    <row r="2" spans="1:41" ht="21" customHeight="1">
      <c r="A2" s="882"/>
      <c r="B2" s="882"/>
      <c r="C2" s="882"/>
      <c r="D2" s="882"/>
      <c r="E2" s="648"/>
      <c r="F2" s="648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M2" s="393"/>
      <c r="AN2" s="393"/>
      <c r="AO2" s="393"/>
    </row>
    <row r="3" spans="1:41" ht="21" customHeight="1">
      <c r="A3" s="883" t="s">
        <v>254</v>
      </c>
      <c r="B3" s="883"/>
      <c r="C3" s="883"/>
      <c r="D3" s="883"/>
      <c r="E3" s="648"/>
      <c r="F3" s="648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M3" s="393"/>
      <c r="AN3" s="393"/>
      <c r="AO3" s="393"/>
    </row>
    <row r="4" spans="1:41" ht="21" customHeight="1">
      <c r="A4" s="883"/>
      <c r="B4" s="883"/>
      <c r="C4" s="883"/>
      <c r="D4" s="883"/>
      <c r="E4" s="648"/>
      <c r="F4" s="648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1"/>
      <c r="AM4" s="393"/>
      <c r="AN4" s="393"/>
      <c r="AO4" s="393"/>
    </row>
    <row r="5" spans="1:41" ht="15" customHeight="1">
      <c r="A5" s="884" t="s">
        <v>1</v>
      </c>
      <c r="B5" s="885" t="s">
        <v>255</v>
      </c>
      <c r="C5" s="885"/>
      <c r="D5" s="886" t="s">
        <v>256</v>
      </c>
      <c r="E5" s="649"/>
      <c r="F5" s="649"/>
      <c r="G5" s="394"/>
      <c r="H5" s="394"/>
      <c r="I5" s="394"/>
      <c r="J5" s="2"/>
      <c r="K5" s="2"/>
      <c r="L5" s="2"/>
      <c r="AM5" s="393"/>
      <c r="AN5" s="393"/>
      <c r="AO5" s="393"/>
    </row>
    <row r="6" spans="1:41" ht="15" customHeight="1">
      <c r="A6" s="884"/>
      <c r="B6" s="885"/>
      <c r="C6" s="885"/>
      <c r="D6" s="886"/>
      <c r="E6" s="650"/>
      <c r="F6" s="650"/>
      <c r="AM6" s="393"/>
      <c r="AN6" s="393"/>
      <c r="AO6" s="393"/>
    </row>
    <row r="7" spans="1:41" ht="31.5" customHeight="1">
      <c r="A7" s="395">
        <v>1</v>
      </c>
      <c r="B7" s="881" t="s">
        <v>292</v>
      </c>
      <c r="C7" s="881"/>
      <c r="D7" s="396">
        <v>30355.67</v>
      </c>
      <c r="E7" s="650"/>
      <c r="F7" s="650"/>
      <c r="AM7" s="393"/>
      <c r="AN7" s="393"/>
      <c r="AO7" s="393"/>
    </row>
    <row r="8" spans="1:41" ht="25.5" customHeight="1">
      <c r="A8" s="395">
        <v>2</v>
      </c>
      <c r="B8" s="881" t="s">
        <v>293</v>
      </c>
      <c r="C8" s="881"/>
      <c r="D8" s="396">
        <v>43863.33</v>
      </c>
      <c r="E8" s="650"/>
      <c r="F8" s="650"/>
      <c r="AM8" s="393"/>
      <c r="AN8" s="393"/>
      <c r="AO8" s="393"/>
    </row>
    <row r="9" spans="1:6" ht="18" customHeight="1">
      <c r="A9" s="395">
        <v>3</v>
      </c>
      <c r="B9" s="881" t="s">
        <v>294</v>
      </c>
      <c r="C9" s="881"/>
      <c r="D9" s="396">
        <v>64033.33</v>
      </c>
      <c r="E9" s="650"/>
      <c r="F9" s="650"/>
    </row>
    <row r="10" spans="1:6" ht="19.5" customHeight="1">
      <c r="A10" s="395">
        <v>4</v>
      </c>
      <c r="B10" s="881" t="s">
        <v>295</v>
      </c>
      <c r="C10" s="881"/>
      <c r="D10" s="396">
        <v>83440</v>
      </c>
      <c r="E10" s="650"/>
      <c r="F10" s="650"/>
    </row>
    <row r="11" spans="1:6" ht="20.25" customHeight="1">
      <c r="A11" s="395">
        <v>5</v>
      </c>
      <c r="B11" s="881" t="s">
        <v>296</v>
      </c>
      <c r="C11" s="881"/>
      <c r="D11" s="396">
        <v>64833.33</v>
      </c>
      <c r="E11" s="650"/>
      <c r="F11" s="650"/>
    </row>
    <row r="12" spans="1:6" ht="18.75" customHeight="1">
      <c r="A12" s="395">
        <v>6</v>
      </c>
      <c r="B12" s="881" t="s">
        <v>292</v>
      </c>
      <c r="C12" s="881"/>
      <c r="D12" s="396">
        <v>30355.67</v>
      </c>
      <c r="E12" s="650"/>
      <c r="F12" s="650"/>
    </row>
    <row r="13" spans="1:6" ht="20.25" customHeight="1">
      <c r="A13" s="395">
        <v>7</v>
      </c>
      <c r="B13" s="881" t="s">
        <v>293</v>
      </c>
      <c r="C13" s="881"/>
      <c r="D13" s="396">
        <v>43863.33</v>
      </c>
      <c r="E13" s="650"/>
      <c r="F13" s="650"/>
    </row>
    <row r="14" spans="1:6" ht="19.5" customHeight="1">
      <c r="A14" s="395">
        <v>8</v>
      </c>
      <c r="B14" s="881" t="s">
        <v>294</v>
      </c>
      <c r="C14" s="881"/>
      <c r="D14" s="396">
        <v>64033.33</v>
      </c>
      <c r="E14" s="650"/>
      <c r="F14" s="650"/>
    </row>
    <row r="15" spans="1:6" ht="19.5" customHeight="1">
      <c r="A15" s="395">
        <v>9</v>
      </c>
      <c r="B15" s="881" t="s">
        <v>295</v>
      </c>
      <c r="C15" s="881"/>
      <c r="D15" s="396">
        <v>83440</v>
      </c>
      <c r="E15" s="650"/>
      <c r="F15" s="650"/>
    </row>
    <row r="16" spans="1:6" ht="15" customHeight="1">
      <c r="A16" s="395">
        <v>10</v>
      </c>
      <c r="B16" s="881" t="s">
        <v>296</v>
      </c>
      <c r="C16" s="881"/>
      <c r="D16" s="396">
        <v>64833.33</v>
      </c>
      <c r="E16" s="650"/>
      <c r="F16" s="650"/>
    </row>
    <row r="17" spans="1:6" ht="15" customHeight="1">
      <c r="A17" s="395">
        <v>11</v>
      </c>
      <c r="B17" s="881" t="s">
        <v>292</v>
      </c>
      <c r="C17" s="881"/>
      <c r="D17" s="396">
        <v>30355.67</v>
      </c>
      <c r="E17" s="650"/>
      <c r="F17" s="650"/>
    </row>
    <row r="18" spans="1:6" ht="15" customHeight="1">
      <c r="A18" s="395">
        <v>12</v>
      </c>
      <c r="B18" s="881" t="s">
        <v>293</v>
      </c>
      <c r="C18" s="881"/>
      <c r="D18" s="396">
        <v>43863.33</v>
      </c>
      <c r="E18" s="650"/>
      <c r="F18" s="650"/>
    </row>
    <row r="19" spans="1:6" ht="15" customHeight="1">
      <c r="A19" s="395">
        <v>13</v>
      </c>
      <c r="B19" s="881" t="s">
        <v>294</v>
      </c>
      <c r="C19" s="881"/>
      <c r="D19" s="396">
        <v>64033.33</v>
      </c>
      <c r="E19" s="650"/>
      <c r="F19" s="650"/>
    </row>
    <row r="20" spans="1:6" ht="15" customHeight="1">
      <c r="A20" s="395">
        <v>14</v>
      </c>
      <c r="B20" s="881" t="s">
        <v>295</v>
      </c>
      <c r="C20" s="881"/>
      <c r="D20" s="396">
        <v>83440</v>
      </c>
      <c r="E20" s="650"/>
      <c r="F20" s="650"/>
    </row>
    <row r="21" spans="1:6" ht="15" customHeight="1">
      <c r="A21" s="395">
        <v>15</v>
      </c>
      <c r="B21" s="881" t="s">
        <v>296</v>
      </c>
      <c r="C21" s="881"/>
      <c r="D21" s="396">
        <v>64833.33</v>
      </c>
      <c r="E21" s="650"/>
      <c r="F21" s="650"/>
    </row>
    <row r="22" spans="1:6" ht="15" customHeight="1">
      <c r="A22" s="395">
        <v>16</v>
      </c>
      <c r="B22" s="881" t="s">
        <v>292</v>
      </c>
      <c r="C22" s="881"/>
      <c r="D22" s="396">
        <v>30355.67</v>
      </c>
      <c r="E22" s="650"/>
      <c r="F22" s="650"/>
    </row>
    <row r="23" spans="1:6" ht="15" customHeight="1">
      <c r="A23" s="395">
        <v>17</v>
      </c>
      <c r="B23" s="881" t="s">
        <v>293</v>
      </c>
      <c r="C23" s="881"/>
      <c r="D23" s="396">
        <v>43863.33</v>
      </c>
      <c r="E23" s="650"/>
      <c r="F23" s="650"/>
    </row>
    <row r="24" spans="1:6" ht="15" customHeight="1">
      <c r="A24" s="395">
        <v>18</v>
      </c>
      <c r="B24" s="881" t="s">
        <v>294</v>
      </c>
      <c r="C24" s="881"/>
      <c r="D24" s="396">
        <v>64033.33</v>
      </c>
      <c r="E24" s="650"/>
      <c r="F24" s="650"/>
    </row>
    <row r="25" spans="1:6" ht="15" customHeight="1">
      <c r="A25" s="395">
        <v>19</v>
      </c>
      <c r="B25" s="881" t="s">
        <v>295</v>
      </c>
      <c r="C25" s="881"/>
      <c r="D25" s="396">
        <v>83440</v>
      </c>
      <c r="E25" s="650"/>
      <c r="F25" s="650"/>
    </row>
    <row r="26" spans="1:6" ht="15" customHeight="1">
      <c r="A26" s="395">
        <v>20</v>
      </c>
      <c r="B26" s="881" t="s">
        <v>296</v>
      </c>
      <c r="C26" s="881"/>
      <c r="D26" s="396">
        <v>64833.33</v>
      </c>
      <c r="E26" s="650"/>
      <c r="F26" s="650"/>
    </row>
  </sheetData>
  <sheetProtection sheet="1" objects="1" scenarios="1" selectLockedCells="1" selectUnlockedCells="1"/>
  <mergeCells count="25">
    <mergeCell ref="A1:D2"/>
    <mergeCell ref="A3:D4"/>
    <mergeCell ref="A5:A6"/>
    <mergeCell ref="B5:C6"/>
    <mergeCell ref="D5:D6"/>
    <mergeCell ref="B7:C7"/>
    <mergeCell ref="B12:C12"/>
    <mergeCell ref="B13:C13"/>
    <mergeCell ref="B14:C14"/>
    <mergeCell ref="B15:C15"/>
    <mergeCell ref="B16:C16"/>
    <mergeCell ref="B8:C8"/>
    <mergeCell ref="B9:C9"/>
    <mergeCell ref="B10:C10"/>
    <mergeCell ref="B11:C1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K26"/>
  <sheetViews>
    <sheetView zoomScalePageLayoutView="0" workbookViewId="0" topLeftCell="A1">
      <selection activeCell="A1" sqref="A1:K3"/>
    </sheetView>
  </sheetViews>
  <sheetFormatPr defaultColWidth="9.140625" defaultRowHeight="12.75" customHeight="1"/>
  <cols>
    <col min="1" max="1" width="9.140625" style="407" customWidth="1"/>
    <col min="2" max="2" width="25.57421875" style="2" customWidth="1"/>
    <col min="3" max="3" width="11.8515625" style="2" customWidth="1"/>
    <col min="4" max="5" width="9.140625" style="2" customWidth="1"/>
    <col min="6" max="6" width="17.421875" style="2" customWidth="1"/>
    <col min="7" max="7" width="11.421875" style="2" customWidth="1"/>
    <col min="8" max="8" width="9.140625" style="2" customWidth="1"/>
    <col min="9" max="9" width="14.140625" style="2" customWidth="1"/>
    <col min="10" max="10" width="20.57421875" style="2" customWidth="1"/>
    <col min="11" max="11" width="21.8515625" style="2" customWidth="1"/>
    <col min="12" max="12" width="15.00390625" style="2" customWidth="1"/>
    <col min="13" max="13" width="9.140625" style="2" customWidth="1"/>
    <col min="14" max="14" width="11.421875" style="2" customWidth="1"/>
    <col min="15" max="15" width="12.57421875" style="2" customWidth="1"/>
    <col min="16" max="16" width="10.7109375" style="2" customWidth="1"/>
    <col min="17" max="16384" width="9.140625" style="2" customWidth="1"/>
  </cols>
  <sheetData>
    <row r="1" spans="1:11" ht="21" customHeight="1">
      <c r="A1" s="889" t="s">
        <v>291</v>
      </c>
      <c r="B1" s="890"/>
      <c r="C1" s="890"/>
      <c r="D1" s="890"/>
      <c r="E1" s="890"/>
      <c r="F1" s="890"/>
      <c r="G1" s="890"/>
      <c r="H1" s="890"/>
      <c r="I1" s="890"/>
      <c r="J1" s="890"/>
      <c r="K1" s="891"/>
    </row>
    <row r="2" spans="1:11" ht="21" customHeight="1">
      <c r="A2" s="892"/>
      <c r="B2" s="893"/>
      <c r="C2" s="893"/>
      <c r="D2" s="893"/>
      <c r="E2" s="893"/>
      <c r="F2" s="893"/>
      <c r="G2" s="893"/>
      <c r="H2" s="893"/>
      <c r="I2" s="893"/>
      <c r="J2" s="893"/>
      <c r="K2" s="894"/>
    </row>
    <row r="3" spans="1:11" ht="21" customHeight="1">
      <c r="A3" s="892"/>
      <c r="B3" s="893"/>
      <c r="C3" s="893"/>
      <c r="D3" s="893"/>
      <c r="E3" s="893"/>
      <c r="F3" s="893"/>
      <c r="G3" s="893"/>
      <c r="H3" s="893"/>
      <c r="I3" s="893"/>
      <c r="J3" s="893"/>
      <c r="K3" s="894"/>
    </row>
    <row r="4" spans="1:11" ht="21" customHeight="1" thickBot="1">
      <c r="A4" s="895" t="s">
        <v>257</v>
      </c>
      <c r="B4" s="896"/>
      <c r="C4" s="896"/>
      <c r="D4" s="896"/>
      <c r="E4" s="896"/>
      <c r="F4" s="896"/>
      <c r="G4" s="893"/>
      <c r="H4" s="896"/>
      <c r="I4" s="896"/>
      <c r="J4" s="896"/>
      <c r="K4" s="897"/>
    </row>
    <row r="5" spans="1:11" ht="15" customHeight="1">
      <c r="A5" s="898" t="s">
        <v>1</v>
      </c>
      <c r="B5" s="900" t="s">
        <v>255</v>
      </c>
      <c r="C5" s="902" t="s">
        <v>258</v>
      </c>
      <c r="D5" s="908" t="s">
        <v>297</v>
      </c>
      <c r="E5" s="909"/>
      <c r="F5" s="908" t="s">
        <v>127</v>
      </c>
      <c r="G5" s="452" t="s">
        <v>298</v>
      </c>
      <c r="H5" s="904" t="s">
        <v>259</v>
      </c>
      <c r="I5" s="906" t="s">
        <v>26</v>
      </c>
      <c r="J5" s="906" t="s">
        <v>210</v>
      </c>
      <c r="K5" s="906" t="s">
        <v>27</v>
      </c>
    </row>
    <row r="6" spans="1:11" ht="24" customHeight="1">
      <c r="A6" s="899"/>
      <c r="B6" s="901"/>
      <c r="C6" s="903"/>
      <c r="D6" s="910"/>
      <c r="E6" s="911"/>
      <c r="F6" s="912"/>
      <c r="G6" s="451" t="s">
        <v>311</v>
      </c>
      <c r="H6" s="905" t="s">
        <v>262</v>
      </c>
      <c r="I6" s="907"/>
      <c r="J6" s="907"/>
      <c r="K6" s="907"/>
    </row>
    <row r="7" spans="1:11" ht="15" customHeight="1">
      <c r="A7" s="397">
        <v>1</v>
      </c>
      <c r="B7" s="398" t="s">
        <v>292</v>
      </c>
      <c r="C7" s="399">
        <v>1320</v>
      </c>
      <c r="D7" s="887" t="s">
        <v>263</v>
      </c>
      <c r="E7" s="888"/>
      <c r="F7" s="449" t="s">
        <v>264</v>
      </c>
      <c r="G7" s="450">
        <v>60</v>
      </c>
      <c r="H7" s="400">
        <v>2010</v>
      </c>
      <c r="I7" s="401" t="s">
        <v>266</v>
      </c>
      <c r="J7" s="406">
        <v>0</v>
      </c>
      <c r="K7" s="295">
        <v>0.024</v>
      </c>
    </row>
    <row r="8" spans="1:11" ht="15" customHeight="1">
      <c r="A8" s="397">
        <v>2</v>
      </c>
      <c r="B8" s="398" t="s">
        <v>293</v>
      </c>
      <c r="C8" s="399">
        <v>1320</v>
      </c>
      <c r="D8" s="887" t="s">
        <v>263</v>
      </c>
      <c r="E8" s="888"/>
      <c r="F8" s="449" t="s">
        <v>264</v>
      </c>
      <c r="G8" s="450">
        <v>60</v>
      </c>
      <c r="H8" s="400">
        <v>2010</v>
      </c>
      <c r="I8" s="401" t="s">
        <v>266</v>
      </c>
      <c r="J8" s="406">
        <v>0</v>
      </c>
      <c r="K8" s="402">
        <v>0.018000000000000002</v>
      </c>
    </row>
    <row r="9" spans="1:11" ht="15" customHeight="1">
      <c r="A9" s="397">
        <v>3</v>
      </c>
      <c r="B9" s="398" t="s">
        <v>294</v>
      </c>
      <c r="C9" s="399">
        <v>1320</v>
      </c>
      <c r="D9" s="887" t="s">
        <v>263</v>
      </c>
      <c r="E9" s="888"/>
      <c r="F9" s="449" t="s">
        <v>264</v>
      </c>
      <c r="G9" s="450">
        <v>60</v>
      </c>
      <c r="H9" s="400">
        <v>2010</v>
      </c>
      <c r="I9" s="401" t="s">
        <v>266</v>
      </c>
      <c r="J9" s="406">
        <v>0</v>
      </c>
      <c r="K9" s="402">
        <v>0.018000000000000002</v>
      </c>
    </row>
    <row r="10" spans="1:11" ht="15" customHeight="1">
      <c r="A10" s="397">
        <v>4</v>
      </c>
      <c r="B10" s="398" t="s">
        <v>295</v>
      </c>
      <c r="C10" s="399">
        <v>1320</v>
      </c>
      <c r="D10" s="887" t="s">
        <v>263</v>
      </c>
      <c r="E10" s="888"/>
      <c r="F10" s="449" t="s">
        <v>264</v>
      </c>
      <c r="G10" s="450">
        <v>60</v>
      </c>
      <c r="H10" s="400">
        <v>2010</v>
      </c>
      <c r="I10" s="401" t="s">
        <v>266</v>
      </c>
      <c r="J10" s="406">
        <v>0</v>
      </c>
      <c r="K10" s="402">
        <v>0.018000000000000002</v>
      </c>
    </row>
    <row r="11" spans="1:11" ht="15" customHeight="1">
      <c r="A11" s="397">
        <v>5</v>
      </c>
      <c r="B11" s="398" t="s">
        <v>296</v>
      </c>
      <c r="C11" s="399">
        <v>1320</v>
      </c>
      <c r="D11" s="887" t="s">
        <v>263</v>
      </c>
      <c r="E11" s="888"/>
      <c r="F11" s="449" t="s">
        <v>264</v>
      </c>
      <c r="G11" s="450">
        <v>60</v>
      </c>
      <c r="H11" s="400">
        <v>2008</v>
      </c>
      <c r="I11" s="401" t="s">
        <v>265</v>
      </c>
      <c r="J11" s="406">
        <v>0</v>
      </c>
      <c r="K11" s="402">
        <v>0.018000000000000002</v>
      </c>
    </row>
    <row r="12" spans="1:11" ht="15" customHeight="1">
      <c r="A12" s="397">
        <v>6</v>
      </c>
      <c r="B12" s="398" t="s">
        <v>292</v>
      </c>
      <c r="C12" s="399">
        <v>2640</v>
      </c>
      <c r="D12" s="887" t="s">
        <v>263</v>
      </c>
      <c r="E12" s="888"/>
      <c r="F12" s="449" t="s">
        <v>264</v>
      </c>
      <c r="G12" s="448">
        <v>120</v>
      </c>
      <c r="H12" s="400">
        <v>2010</v>
      </c>
      <c r="I12" s="401" t="s">
        <v>266</v>
      </c>
      <c r="J12" s="406">
        <v>0</v>
      </c>
      <c r="K12" s="295">
        <v>0.024</v>
      </c>
    </row>
    <row r="13" spans="1:11" ht="15" customHeight="1">
      <c r="A13" s="397">
        <v>7</v>
      </c>
      <c r="B13" s="398" t="s">
        <v>293</v>
      </c>
      <c r="C13" s="399">
        <v>2640</v>
      </c>
      <c r="D13" s="887" t="s">
        <v>263</v>
      </c>
      <c r="E13" s="888"/>
      <c r="F13" s="449" t="s">
        <v>264</v>
      </c>
      <c r="G13" s="448">
        <v>120</v>
      </c>
      <c r="H13" s="400">
        <v>2010</v>
      </c>
      <c r="I13" s="401" t="s">
        <v>266</v>
      </c>
      <c r="J13" s="406">
        <v>0</v>
      </c>
      <c r="K13" s="402">
        <v>0.018000000000000002</v>
      </c>
    </row>
    <row r="14" spans="1:11" ht="15" customHeight="1">
      <c r="A14" s="397">
        <v>8</v>
      </c>
      <c r="B14" s="398" t="s">
        <v>294</v>
      </c>
      <c r="C14" s="399">
        <v>2640</v>
      </c>
      <c r="D14" s="887" t="s">
        <v>263</v>
      </c>
      <c r="E14" s="888"/>
      <c r="F14" s="449" t="s">
        <v>264</v>
      </c>
      <c r="G14" s="448">
        <v>120</v>
      </c>
      <c r="H14" s="400">
        <v>2010</v>
      </c>
      <c r="I14" s="401" t="s">
        <v>266</v>
      </c>
      <c r="J14" s="406">
        <v>0</v>
      </c>
      <c r="K14" s="402">
        <v>0.018000000000000002</v>
      </c>
    </row>
    <row r="15" spans="1:11" ht="15" customHeight="1">
      <c r="A15" s="397">
        <v>9</v>
      </c>
      <c r="B15" s="398" t="s">
        <v>295</v>
      </c>
      <c r="C15" s="399">
        <v>2640</v>
      </c>
      <c r="D15" s="887" t="s">
        <v>263</v>
      </c>
      <c r="E15" s="888"/>
      <c r="F15" s="449" t="s">
        <v>264</v>
      </c>
      <c r="G15" s="448">
        <v>120</v>
      </c>
      <c r="H15" s="400">
        <v>2010</v>
      </c>
      <c r="I15" s="401" t="s">
        <v>266</v>
      </c>
      <c r="J15" s="406">
        <v>0</v>
      </c>
      <c r="K15" s="402">
        <v>0.018000000000000002</v>
      </c>
    </row>
    <row r="16" spans="1:11" ht="15" customHeight="1">
      <c r="A16" s="397">
        <v>10</v>
      </c>
      <c r="B16" s="398" t="s">
        <v>296</v>
      </c>
      <c r="C16" s="399">
        <v>2640</v>
      </c>
      <c r="D16" s="887" t="s">
        <v>263</v>
      </c>
      <c r="E16" s="888"/>
      <c r="F16" s="449" t="s">
        <v>264</v>
      </c>
      <c r="G16" s="448">
        <v>120</v>
      </c>
      <c r="H16" s="400">
        <v>2008</v>
      </c>
      <c r="I16" s="401" t="s">
        <v>265</v>
      </c>
      <c r="J16" s="406">
        <v>0</v>
      </c>
      <c r="K16" s="402">
        <v>0.018000000000000002</v>
      </c>
    </row>
    <row r="17" spans="1:11" ht="15" customHeight="1">
      <c r="A17" s="397">
        <v>11</v>
      </c>
      <c r="B17" s="398" t="s">
        <v>292</v>
      </c>
      <c r="C17" s="399">
        <v>3960</v>
      </c>
      <c r="D17" s="887" t="s">
        <v>263</v>
      </c>
      <c r="E17" s="888"/>
      <c r="F17" s="449" t="s">
        <v>264</v>
      </c>
      <c r="G17" s="448">
        <v>180</v>
      </c>
      <c r="H17" s="400">
        <v>2010</v>
      </c>
      <c r="I17" s="401" t="s">
        <v>266</v>
      </c>
      <c r="J17" s="406">
        <v>0</v>
      </c>
      <c r="K17" s="295">
        <v>0.024</v>
      </c>
    </row>
    <row r="18" spans="1:11" ht="15" customHeight="1">
      <c r="A18" s="397">
        <v>12</v>
      </c>
      <c r="B18" s="398" t="s">
        <v>293</v>
      </c>
      <c r="C18" s="399">
        <v>3960</v>
      </c>
      <c r="D18" s="887" t="s">
        <v>263</v>
      </c>
      <c r="E18" s="888"/>
      <c r="F18" s="449" t="s">
        <v>264</v>
      </c>
      <c r="G18" s="448">
        <v>180</v>
      </c>
      <c r="H18" s="400">
        <v>2010</v>
      </c>
      <c r="I18" s="401" t="s">
        <v>266</v>
      </c>
      <c r="J18" s="406">
        <v>0</v>
      </c>
      <c r="K18" s="402">
        <v>0.018000000000000002</v>
      </c>
    </row>
    <row r="19" spans="1:11" ht="15" customHeight="1">
      <c r="A19" s="404">
        <v>13</v>
      </c>
      <c r="B19" s="398" t="s">
        <v>294</v>
      </c>
      <c r="C19" s="399">
        <v>3960</v>
      </c>
      <c r="D19" s="887" t="s">
        <v>263</v>
      </c>
      <c r="E19" s="888"/>
      <c r="F19" s="449" t="s">
        <v>264</v>
      </c>
      <c r="G19" s="448">
        <v>180</v>
      </c>
      <c r="H19" s="400">
        <v>2010</v>
      </c>
      <c r="I19" s="401" t="s">
        <v>266</v>
      </c>
      <c r="J19" s="406">
        <v>0</v>
      </c>
      <c r="K19" s="402">
        <v>0.018000000000000002</v>
      </c>
    </row>
    <row r="20" spans="1:11" ht="15" customHeight="1">
      <c r="A20" s="404">
        <v>14</v>
      </c>
      <c r="B20" s="398" t="s">
        <v>295</v>
      </c>
      <c r="C20" s="399">
        <v>3960</v>
      </c>
      <c r="D20" s="887" t="s">
        <v>263</v>
      </c>
      <c r="E20" s="888"/>
      <c r="F20" s="449" t="s">
        <v>264</v>
      </c>
      <c r="G20" s="448">
        <v>180</v>
      </c>
      <c r="H20" s="400">
        <v>2010</v>
      </c>
      <c r="I20" s="401" t="s">
        <v>266</v>
      </c>
      <c r="J20" s="406">
        <v>0</v>
      </c>
      <c r="K20" s="402">
        <v>0.018000000000000002</v>
      </c>
    </row>
    <row r="21" spans="1:11" ht="15" customHeight="1">
      <c r="A21" s="404">
        <v>15</v>
      </c>
      <c r="B21" s="398" t="s">
        <v>296</v>
      </c>
      <c r="C21" s="399">
        <v>3960</v>
      </c>
      <c r="D21" s="887" t="s">
        <v>263</v>
      </c>
      <c r="E21" s="888"/>
      <c r="F21" s="449" t="s">
        <v>264</v>
      </c>
      <c r="G21" s="448">
        <v>180</v>
      </c>
      <c r="H21" s="400">
        <v>2008</v>
      </c>
      <c r="I21" s="401" t="s">
        <v>265</v>
      </c>
      <c r="J21" s="406">
        <v>0</v>
      </c>
      <c r="K21" s="402">
        <v>0.018000000000000002</v>
      </c>
    </row>
    <row r="22" spans="1:11" ht="15" customHeight="1">
      <c r="A22" s="404">
        <v>16</v>
      </c>
      <c r="B22" s="398" t="s">
        <v>292</v>
      </c>
      <c r="C22" s="405">
        <v>5280</v>
      </c>
      <c r="D22" s="887" t="s">
        <v>263</v>
      </c>
      <c r="E22" s="888"/>
      <c r="F22" s="449" t="s">
        <v>264</v>
      </c>
      <c r="G22" s="448">
        <v>240</v>
      </c>
      <c r="H22" s="400">
        <v>2010</v>
      </c>
      <c r="I22" s="401" t="s">
        <v>266</v>
      </c>
      <c r="J22" s="406">
        <v>0</v>
      </c>
      <c r="K22" s="295">
        <v>0.024</v>
      </c>
    </row>
    <row r="23" spans="1:11" ht="15" customHeight="1">
      <c r="A23" s="404">
        <v>17</v>
      </c>
      <c r="B23" s="398" t="s">
        <v>293</v>
      </c>
      <c r="C23" s="405">
        <v>5280</v>
      </c>
      <c r="D23" s="887" t="s">
        <v>263</v>
      </c>
      <c r="E23" s="888"/>
      <c r="F23" s="449" t="s">
        <v>264</v>
      </c>
      <c r="G23" s="448">
        <v>240</v>
      </c>
      <c r="H23" s="400">
        <v>2010</v>
      </c>
      <c r="I23" s="401" t="s">
        <v>266</v>
      </c>
      <c r="J23" s="406">
        <v>0</v>
      </c>
      <c r="K23" s="402">
        <v>0.018000000000000002</v>
      </c>
    </row>
    <row r="24" spans="1:11" ht="15" customHeight="1">
      <c r="A24" s="404">
        <v>18</v>
      </c>
      <c r="B24" s="398" t="s">
        <v>294</v>
      </c>
      <c r="C24" s="405">
        <v>5280</v>
      </c>
      <c r="D24" s="887" t="s">
        <v>263</v>
      </c>
      <c r="E24" s="888"/>
      <c r="F24" s="449" t="s">
        <v>264</v>
      </c>
      <c r="G24" s="448">
        <v>240</v>
      </c>
      <c r="H24" s="400">
        <v>2010</v>
      </c>
      <c r="I24" s="401" t="s">
        <v>266</v>
      </c>
      <c r="J24" s="406">
        <v>0</v>
      </c>
      <c r="K24" s="402">
        <v>0.018000000000000002</v>
      </c>
    </row>
    <row r="25" spans="1:11" ht="12.75" customHeight="1">
      <c r="A25" s="404">
        <v>19</v>
      </c>
      <c r="B25" s="398" t="s">
        <v>295</v>
      </c>
      <c r="C25" s="405">
        <v>5280</v>
      </c>
      <c r="D25" s="887" t="s">
        <v>263</v>
      </c>
      <c r="E25" s="888"/>
      <c r="F25" s="449" t="s">
        <v>264</v>
      </c>
      <c r="G25" s="448">
        <v>240</v>
      </c>
      <c r="H25" s="400">
        <v>2010</v>
      </c>
      <c r="I25" s="401" t="s">
        <v>266</v>
      </c>
      <c r="J25" s="406">
        <v>0</v>
      </c>
      <c r="K25" s="402">
        <v>0.018000000000000002</v>
      </c>
    </row>
    <row r="26" spans="1:11" ht="12.75" customHeight="1">
      <c r="A26" s="404">
        <v>20</v>
      </c>
      <c r="B26" s="398" t="s">
        <v>296</v>
      </c>
      <c r="C26" s="405">
        <v>5280</v>
      </c>
      <c r="D26" s="887" t="s">
        <v>263</v>
      </c>
      <c r="E26" s="888"/>
      <c r="F26" s="449" t="s">
        <v>264</v>
      </c>
      <c r="G26" s="448">
        <v>240</v>
      </c>
      <c r="H26" s="400">
        <v>2008</v>
      </c>
      <c r="I26" s="401" t="s">
        <v>265</v>
      </c>
      <c r="J26" s="406">
        <v>0</v>
      </c>
      <c r="K26" s="402">
        <v>0.018000000000000002</v>
      </c>
    </row>
  </sheetData>
  <sheetProtection sheet="1" objects="1" scenarios="1" selectLockedCells="1" selectUnlockedCells="1"/>
  <mergeCells count="31">
    <mergeCell ref="D11:E11"/>
    <mergeCell ref="D26:E26"/>
    <mergeCell ref="D5:E6"/>
    <mergeCell ref="F5:F6"/>
    <mergeCell ref="D23:E23"/>
    <mergeCell ref="D24:E24"/>
    <mergeCell ref="D20:E20"/>
    <mergeCell ref="D21:E21"/>
    <mergeCell ref="D22:E22"/>
    <mergeCell ref="D17:E17"/>
    <mergeCell ref="D18:E18"/>
    <mergeCell ref="D12:E12"/>
    <mergeCell ref="D13:E13"/>
    <mergeCell ref="D8:E8"/>
    <mergeCell ref="D9:E9"/>
    <mergeCell ref="D10:E10"/>
    <mergeCell ref="D25:E25"/>
    <mergeCell ref="D19:E19"/>
    <mergeCell ref="D14:E14"/>
    <mergeCell ref="D15:E15"/>
    <mergeCell ref="D16:E16"/>
    <mergeCell ref="D7:E7"/>
    <mergeCell ref="A1:K3"/>
    <mergeCell ref="A4:K4"/>
    <mergeCell ref="A5:A6"/>
    <mergeCell ref="B5:B6"/>
    <mergeCell ref="C5:C6"/>
    <mergeCell ref="H5:H6"/>
    <mergeCell ref="I5:I6"/>
    <mergeCell ref="J5:J6"/>
    <mergeCell ref="K5:K6"/>
  </mergeCells>
  <printOptions/>
  <pageMargins left="0.5118055555555555" right="0.5118055555555555" top="0.7875" bottom="0.7875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57"/>
  <sheetViews>
    <sheetView showGridLines="0" zoomScalePageLayoutView="0" workbookViewId="0" topLeftCell="A1">
      <selection activeCell="L5" sqref="L5"/>
    </sheetView>
  </sheetViews>
  <sheetFormatPr defaultColWidth="9.140625" defaultRowHeight="15" customHeight="1"/>
  <cols>
    <col min="1" max="1" width="19.7109375" style="136" customWidth="1"/>
    <col min="2" max="2" width="16.421875" style="136" customWidth="1"/>
    <col min="3" max="3" width="14.00390625" style="136" customWidth="1"/>
    <col min="4" max="4" width="15.00390625" style="136" customWidth="1"/>
    <col min="5" max="5" width="13.421875" style="136" customWidth="1"/>
    <col min="6" max="6" width="14.421875" style="136" customWidth="1"/>
    <col min="7" max="7" width="13.140625" style="136" customWidth="1"/>
    <col min="8" max="8" width="13.421875" style="136" customWidth="1"/>
    <col min="9" max="9" width="21.8515625" style="136" customWidth="1"/>
    <col min="10" max="10" width="13.7109375" style="136" customWidth="1"/>
    <col min="11" max="11" width="13.57421875" style="136" customWidth="1"/>
    <col min="12" max="32" width="9.140625" style="136" customWidth="1"/>
    <col min="33" max="33" width="9.28125" style="136" customWidth="1"/>
    <col min="34" max="34" width="8.7109375" style="136" customWidth="1"/>
    <col min="35" max="35" width="11.57421875" style="136" customWidth="1"/>
    <col min="36" max="16384" width="9.140625" style="136" customWidth="1"/>
  </cols>
  <sheetData>
    <row r="1" spans="1:11" ht="15" customHeight="1">
      <c r="A1" s="408" t="s">
        <v>1</v>
      </c>
      <c r="B1" s="409" t="s">
        <v>255</v>
      </c>
      <c r="C1" s="410" t="s">
        <v>267</v>
      </c>
      <c r="D1" s="411" t="s">
        <v>268</v>
      </c>
      <c r="E1" s="641" t="s">
        <v>269</v>
      </c>
      <c r="F1" s="412" t="s">
        <v>270</v>
      </c>
      <c r="G1" s="611" t="s">
        <v>271</v>
      </c>
      <c r="H1" s="456" t="s">
        <v>272</v>
      </c>
      <c r="I1" s="515" t="s">
        <v>260</v>
      </c>
      <c r="J1" s="607" t="s">
        <v>116</v>
      </c>
      <c r="K1" s="607" t="s">
        <v>261</v>
      </c>
    </row>
    <row r="2" spans="1:11" ht="15" customHeight="1">
      <c r="A2" s="413">
        <v>1</v>
      </c>
      <c r="B2" s="398" t="s">
        <v>292</v>
      </c>
      <c r="C2" s="414">
        <v>8</v>
      </c>
      <c r="D2" s="639">
        <v>6.015</v>
      </c>
      <c r="E2" s="457">
        <v>0.000714</v>
      </c>
      <c r="F2" s="640">
        <v>313.33</v>
      </c>
      <c r="G2" s="612">
        <v>0</v>
      </c>
      <c r="H2" s="457">
        <v>0.043365</v>
      </c>
      <c r="I2" s="643">
        <v>1549.3</v>
      </c>
      <c r="J2" s="516">
        <v>595.5</v>
      </c>
      <c r="K2" s="608">
        <v>24.1</v>
      </c>
    </row>
    <row r="3" spans="1:11" ht="15" customHeight="1">
      <c r="A3" s="413">
        <v>2</v>
      </c>
      <c r="B3" s="398" t="s">
        <v>293</v>
      </c>
      <c r="C3" s="414">
        <v>7</v>
      </c>
      <c r="D3" s="639">
        <v>6.015</v>
      </c>
      <c r="E3" s="457">
        <v>0.000857</v>
      </c>
      <c r="F3" s="640">
        <v>292.23</v>
      </c>
      <c r="G3" s="612">
        <v>0</v>
      </c>
      <c r="H3" s="457">
        <v>0.062662</v>
      </c>
      <c r="I3" s="643">
        <v>1710.7</v>
      </c>
      <c r="J3" s="516">
        <v>893.25</v>
      </c>
      <c r="K3" s="608">
        <v>24.1</v>
      </c>
    </row>
    <row r="4" spans="1:11" ht="15" customHeight="1">
      <c r="A4" s="413">
        <v>3</v>
      </c>
      <c r="B4" s="398" t="s">
        <v>294</v>
      </c>
      <c r="C4" s="414">
        <v>6</v>
      </c>
      <c r="D4" s="639">
        <v>4.582</v>
      </c>
      <c r="E4" s="457">
        <v>0.001143</v>
      </c>
      <c r="F4" s="640">
        <v>648.78</v>
      </c>
      <c r="G4" s="612">
        <v>0</v>
      </c>
      <c r="H4" s="457">
        <v>0.091476</v>
      </c>
      <c r="I4" s="643">
        <v>1710.7</v>
      </c>
      <c r="J4" s="516">
        <v>1071.9</v>
      </c>
      <c r="K4" s="608">
        <v>24.1</v>
      </c>
    </row>
    <row r="5" spans="1:11" ht="15" customHeight="1">
      <c r="A5" s="413">
        <v>4</v>
      </c>
      <c r="B5" s="398" t="s">
        <v>295</v>
      </c>
      <c r="C5" s="414">
        <v>5</v>
      </c>
      <c r="D5" s="639">
        <v>4.582</v>
      </c>
      <c r="E5" s="457">
        <v>0.001143</v>
      </c>
      <c r="F5" s="640">
        <v>835.6</v>
      </c>
      <c r="G5" s="612">
        <v>786</v>
      </c>
      <c r="H5" s="458">
        <v>0.1192</v>
      </c>
      <c r="I5" s="643">
        <v>1897.17</v>
      </c>
      <c r="J5" s="516">
        <v>1488.75</v>
      </c>
      <c r="K5" s="609">
        <v>34.1</v>
      </c>
    </row>
    <row r="6" spans="1:11" ht="15" customHeight="1">
      <c r="A6" s="413">
        <v>5</v>
      </c>
      <c r="B6" s="398" t="s">
        <v>296</v>
      </c>
      <c r="C6" s="414">
        <v>3</v>
      </c>
      <c r="D6" s="639">
        <v>4.582</v>
      </c>
      <c r="E6" s="457">
        <v>0.002143</v>
      </c>
      <c r="F6" s="640">
        <v>1855.56</v>
      </c>
      <c r="G6" s="612">
        <v>827.16</v>
      </c>
      <c r="H6" s="457">
        <v>0.092619</v>
      </c>
      <c r="I6" s="643">
        <v>1897.17</v>
      </c>
      <c r="J6" s="516">
        <v>2382</v>
      </c>
      <c r="K6" s="609">
        <v>34.1</v>
      </c>
    </row>
    <row r="7" spans="1:11" ht="15" customHeight="1">
      <c r="A7" s="413">
        <v>6</v>
      </c>
      <c r="B7" s="398" t="s">
        <v>292</v>
      </c>
      <c r="C7" s="414">
        <v>8</v>
      </c>
      <c r="D7" s="415">
        <v>6.015</v>
      </c>
      <c r="E7" s="457">
        <v>0.000714</v>
      </c>
      <c r="F7" s="610">
        <v>313.33</v>
      </c>
      <c r="G7" s="612">
        <v>0</v>
      </c>
      <c r="H7" s="457">
        <v>0.043365</v>
      </c>
      <c r="I7" s="606">
        <v>1549.3</v>
      </c>
      <c r="J7" s="516">
        <v>595.5</v>
      </c>
      <c r="K7" s="608">
        <v>24.1</v>
      </c>
    </row>
    <row r="8" spans="1:11" ht="15" customHeight="1">
      <c r="A8" s="413">
        <v>7</v>
      </c>
      <c r="B8" s="398" t="s">
        <v>293</v>
      </c>
      <c r="C8" s="414">
        <v>7</v>
      </c>
      <c r="D8" s="415">
        <v>6.015</v>
      </c>
      <c r="E8" s="457">
        <v>0.000857</v>
      </c>
      <c r="F8" s="610">
        <v>292.23</v>
      </c>
      <c r="G8" s="612">
        <v>0</v>
      </c>
      <c r="H8" s="457">
        <v>0.062662</v>
      </c>
      <c r="I8" s="606">
        <v>1710.7</v>
      </c>
      <c r="J8" s="516">
        <v>893.25</v>
      </c>
      <c r="K8" s="608">
        <v>24.1</v>
      </c>
    </row>
    <row r="9" spans="1:11" ht="15" customHeight="1">
      <c r="A9" s="413">
        <v>8</v>
      </c>
      <c r="B9" s="398" t="s">
        <v>294</v>
      </c>
      <c r="C9" s="414">
        <v>6</v>
      </c>
      <c r="D9" s="415">
        <v>4.582</v>
      </c>
      <c r="E9" s="457">
        <v>0.001143</v>
      </c>
      <c r="F9" s="610">
        <v>648.78</v>
      </c>
      <c r="G9" s="612">
        <v>0</v>
      </c>
      <c r="H9" s="457">
        <v>0.091476</v>
      </c>
      <c r="I9" s="606">
        <v>1710.7</v>
      </c>
      <c r="J9" s="516">
        <v>1071.9</v>
      </c>
      <c r="K9" s="608">
        <v>24.1</v>
      </c>
    </row>
    <row r="10" spans="1:11" ht="15" customHeight="1">
      <c r="A10" s="413">
        <v>9</v>
      </c>
      <c r="B10" s="398" t="s">
        <v>295</v>
      </c>
      <c r="C10" s="414">
        <v>5</v>
      </c>
      <c r="D10" s="415">
        <v>4.582</v>
      </c>
      <c r="E10" s="457">
        <v>0.001143</v>
      </c>
      <c r="F10" s="610">
        <v>835.6</v>
      </c>
      <c r="G10" s="612">
        <v>786</v>
      </c>
      <c r="H10" s="458">
        <v>0.1192</v>
      </c>
      <c r="I10" s="606">
        <v>1897.17</v>
      </c>
      <c r="J10" s="516">
        <v>1488.75</v>
      </c>
      <c r="K10" s="609">
        <v>34.1</v>
      </c>
    </row>
    <row r="11" spans="1:11" ht="15" customHeight="1">
      <c r="A11" s="413">
        <v>10</v>
      </c>
      <c r="B11" s="398" t="s">
        <v>296</v>
      </c>
      <c r="C11" s="414">
        <v>3</v>
      </c>
      <c r="D11" s="415">
        <v>4.582</v>
      </c>
      <c r="E11" s="457">
        <v>0.002143</v>
      </c>
      <c r="F11" s="610">
        <v>1855.56</v>
      </c>
      <c r="G11" s="612">
        <v>827.16</v>
      </c>
      <c r="H11" s="457">
        <v>0.092619</v>
      </c>
      <c r="I11" s="606">
        <v>1897.17</v>
      </c>
      <c r="J11" s="516">
        <v>2382</v>
      </c>
      <c r="K11" s="609">
        <v>34.1</v>
      </c>
    </row>
    <row r="12" spans="1:11" ht="15" customHeight="1">
      <c r="A12" s="413">
        <v>11</v>
      </c>
      <c r="B12" s="398" t="s">
        <v>292</v>
      </c>
      <c r="C12" s="414">
        <v>8</v>
      </c>
      <c r="D12" s="415">
        <v>6.015</v>
      </c>
      <c r="E12" s="457">
        <v>0.000714</v>
      </c>
      <c r="F12" s="610">
        <v>313.33</v>
      </c>
      <c r="G12" s="612">
        <v>0</v>
      </c>
      <c r="H12" s="457">
        <v>0.043365</v>
      </c>
      <c r="I12" s="606">
        <v>1549.3</v>
      </c>
      <c r="J12" s="516">
        <v>595.5</v>
      </c>
      <c r="K12" s="608">
        <v>24.1</v>
      </c>
    </row>
    <row r="13" spans="1:11" ht="15" customHeight="1">
      <c r="A13" s="413">
        <v>12</v>
      </c>
      <c r="B13" s="398" t="s">
        <v>293</v>
      </c>
      <c r="C13" s="414">
        <v>7</v>
      </c>
      <c r="D13" s="415">
        <v>6.015</v>
      </c>
      <c r="E13" s="457">
        <v>0.000857</v>
      </c>
      <c r="F13" s="610">
        <v>292.23</v>
      </c>
      <c r="G13" s="612">
        <v>0</v>
      </c>
      <c r="H13" s="457">
        <v>0.062662</v>
      </c>
      <c r="I13" s="606">
        <v>1710.7</v>
      </c>
      <c r="J13" s="516">
        <v>893.25</v>
      </c>
      <c r="K13" s="608">
        <v>24.1</v>
      </c>
    </row>
    <row r="14" spans="1:11" ht="15" customHeight="1">
      <c r="A14" s="416">
        <v>13</v>
      </c>
      <c r="B14" s="398" t="s">
        <v>294</v>
      </c>
      <c r="C14" s="414">
        <v>6</v>
      </c>
      <c r="D14" s="415">
        <v>4.582</v>
      </c>
      <c r="E14" s="457">
        <v>0.001143</v>
      </c>
      <c r="F14" s="610">
        <v>648.78</v>
      </c>
      <c r="G14" s="612">
        <v>0</v>
      </c>
      <c r="H14" s="457">
        <v>0.091476</v>
      </c>
      <c r="I14" s="606">
        <v>1710.7</v>
      </c>
      <c r="J14" s="516">
        <v>1071.9</v>
      </c>
      <c r="K14" s="608">
        <v>24.1</v>
      </c>
    </row>
    <row r="15" spans="1:11" ht="15" customHeight="1">
      <c r="A15" s="416">
        <v>14</v>
      </c>
      <c r="B15" s="398" t="s">
        <v>295</v>
      </c>
      <c r="C15" s="414">
        <v>5</v>
      </c>
      <c r="D15" s="415">
        <v>4.582</v>
      </c>
      <c r="E15" s="457">
        <v>0.001143</v>
      </c>
      <c r="F15" s="610">
        <v>835.6</v>
      </c>
      <c r="G15" s="612">
        <v>786</v>
      </c>
      <c r="H15" s="458">
        <v>0.1192</v>
      </c>
      <c r="I15" s="606">
        <v>1897.17</v>
      </c>
      <c r="J15" s="516">
        <v>1488.75</v>
      </c>
      <c r="K15" s="609">
        <v>34.1</v>
      </c>
    </row>
    <row r="16" spans="1:11" ht="15" customHeight="1">
      <c r="A16" s="416">
        <v>15</v>
      </c>
      <c r="B16" s="398" t="s">
        <v>296</v>
      </c>
      <c r="C16" s="414">
        <v>3</v>
      </c>
      <c r="D16" s="415">
        <v>4.582</v>
      </c>
      <c r="E16" s="457">
        <v>0.002143</v>
      </c>
      <c r="F16" s="610">
        <v>1855.56</v>
      </c>
      <c r="G16" s="612">
        <v>827.16</v>
      </c>
      <c r="H16" s="457">
        <v>0.092619</v>
      </c>
      <c r="I16" s="606">
        <v>1897.17</v>
      </c>
      <c r="J16" s="516">
        <v>2382</v>
      </c>
      <c r="K16" s="609">
        <v>34.1</v>
      </c>
    </row>
    <row r="17" spans="1:11" ht="15" customHeight="1">
      <c r="A17" s="416">
        <v>16</v>
      </c>
      <c r="B17" s="398" t="s">
        <v>292</v>
      </c>
      <c r="C17" s="414">
        <v>8</v>
      </c>
      <c r="D17" s="415">
        <v>6.015</v>
      </c>
      <c r="E17" s="457">
        <v>0.000714</v>
      </c>
      <c r="F17" s="610">
        <v>313.33</v>
      </c>
      <c r="G17" s="612">
        <v>0</v>
      </c>
      <c r="H17" s="457">
        <v>0.043365</v>
      </c>
      <c r="I17" s="606">
        <v>1549.3</v>
      </c>
      <c r="J17" s="516">
        <v>595.5</v>
      </c>
      <c r="K17" s="608">
        <v>24.1</v>
      </c>
    </row>
    <row r="18" spans="1:11" ht="15" customHeight="1">
      <c r="A18" s="416">
        <v>17</v>
      </c>
      <c r="B18" s="398" t="s">
        <v>293</v>
      </c>
      <c r="C18" s="414">
        <v>7</v>
      </c>
      <c r="D18" s="415">
        <v>6.015</v>
      </c>
      <c r="E18" s="457">
        <v>0.000857</v>
      </c>
      <c r="F18" s="610">
        <v>292.23</v>
      </c>
      <c r="G18" s="612">
        <v>0</v>
      </c>
      <c r="H18" s="457">
        <v>0.062662</v>
      </c>
      <c r="I18" s="606">
        <v>1710.7</v>
      </c>
      <c r="J18" s="516">
        <v>893.25</v>
      </c>
      <c r="K18" s="608">
        <v>24.1</v>
      </c>
    </row>
    <row r="19" spans="1:11" ht="15" customHeight="1">
      <c r="A19" s="416">
        <v>18</v>
      </c>
      <c r="B19" s="454" t="s">
        <v>294</v>
      </c>
      <c r="C19" s="414">
        <v>6</v>
      </c>
      <c r="D19" s="415">
        <v>4.582</v>
      </c>
      <c r="E19" s="457">
        <v>0.001143</v>
      </c>
      <c r="F19" s="610">
        <v>648.78</v>
      </c>
      <c r="G19" s="612">
        <v>0</v>
      </c>
      <c r="H19" s="457">
        <v>0.091476</v>
      </c>
      <c r="I19" s="606">
        <v>1710.7</v>
      </c>
      <c r="J19" s="516">
        <v>1071.9</v>
      </c>
      <c r="K19" s="608">
        <v>24.1</v>
      </c>
    </row>
    <row r="20" spans="1:11" ht="15" customHeight="1">
      <c r="A20" s="416">
        <v>19</v>
      </c>
      <c r="B20" s="455" t="s">
        <v>295</v>
      </c>
      <c r="C20" s="414">
        <v>5</v>
      </c>
      <c r="D20" s="415">
        <v>4.582</v>
      </c>
      <c r="E20" s="457">
        <v>0.001143</v>
      </c>
      <c r="F20" s="610">
        <v>835.6</v>
      </c>
      <c r="G20" s="612">
        <v>786</v>
      </c>
      <c r="H20" s="458">
        <v>0.1192</v>
      </c>
      <c r="I20" s="606">
        <v>1897.17</v>
      </c>
      <c r="J20" s="516">
        <v>1488.75</v>
      </c>
      <c r="K20" s="609">
        <v>34.1</v>
      </c>
    </row>
    <row r="21" spans="1:11" ht="15" customHeight="1">
      <c r="A21" s="416">
        <v>20</v>
      </c>
      <c r="B21" s="455" t="s">
        <v>296</v>
      </c>
      <c r="C21" s="414">
        <v>3</v>
      </c>
      <c r="D21" s="415">
        <v>4.582</v>
      </c>
      <c r="E21" s="457">
        <v>0.002143</v>
      </c>
      <c r="F21" s="610">
        <v>1855.56</v>
      </c>
      <c r="G21" s="612">
        <v>827.16</v>
      </c>
      <c r="H21" s="457">
        <v>0.092619</v>
      </c>
      <c r="I21" s="606">
        <v>1897.17</v>
      </c>
      <c r="J21" s="516">
        <v>2382</v>
      </c>
      <c r="K21" s="609">
        <v>34.1</v>
      </c>
    </row>
    <row r="23" ht="15" customHeight="1">
      <c r="AI23" s="417" t="s">
        <v>273</v>
      </c>
    </row>
    <row r="24" spans="1:35" ht="15" customHeight="1">
      <c r="A24" s="418" t="s">
        <v>274</v>
      </c>
      <c r="B24" s="419"/>
      <c r="C24" s="419"/>
      <c r="D24" s="419"/>
      <c r="G24" s="913" t="s">
        <v>275</v>
      </c>
      <c r="H24" s="913"/>
      <c r="I24" s="913"/>
      <c r="J24" s="913"/>
      <c r="K24" s="913"/>
      <c r="L24" s="913"/>
      <c r="AI24" s="420">
        <f>SUM(C42:D42)</f>
        <v>2969.63</v>
      </c>
    </row>
    <row r="25" spans="1:35" ht="15" customHeight="1">
      <c r="A25" s="421" t="s">
        <v>128</v>
      </c>
      <c r="B25" s="422" t="s">
        <v>276</v>
      </c>
      <c r="C25" s="422" t="s">
        <v>277</v>
      </c>
      <c r="D25" s="422" t="s">
        <v>271</v>
      </c>
      <c r="E25" s="423" t="s">
        <v>278</v>
      </c>
      <c r="G25" s="424" t="s">
        <v>128</v>
      </c>
      <c r="H25" s="425" t="s">
        <v>276</v>
      </c>
      <c r="I25" s="426" t="s">
        <v>141</v>
      </c>
      <c r="J25" s="426" t="s">
        <v>279</v>
      </c>
      <c r="K25" s="426" t="s">
        <v>154</v>
      </c>
      <c r="AI25" s="420">
        <f>SUM(C43:D43)</f>
        <v>2969.63</v>
      </c>
    </row>
    <row r="26" spans="1:11" ht="15.75" customHeight="1">
      <c r="A26" s="398" t="s">
        <v>292</v>
      </c>
      <c r="B26" s="427" t="s">
        <v>299</v>
      </c>
      <c r="C26" s="428">
        <v>313.33</v>
      </c>
      <c r="D26" s="428"/>
      <c r="E26" s="420"/>
      <c r="G26" s="398" t="s">
        <v>292</v>
      </c>
      <c r="H26" s="427" t="s">
        <v>299</v>
      </c>
      <c r="I26" s="427">
        <v>4</v>
      </c>
      <c r="J26" s="429">
        <v>125000</v>
      </c>
      <c r="K26" s="430">
        <f>(SUM(C26,E26)*I26)/J26</f>
        <v>0.01002656</v>
      </c>
    </row>
    <row r="27" spans="1:11" ht="15.75" customHeight="1">
      <c r="A27" s="398" t="s">
        <v>293</v>
      </c>
      <c r="B27" s="427" t="s">
        <v>300</v>
      </c>
      <c r="C27" s="428">
        <v>292.23</v>
      </c>
      <c r="D27" s="428"/>
      <c r="E27" s="420"/>
      <c r="G27" s="398" t="s">
        <v>293</v>
      </c>
      <c r="H27" s="427" t="s">
        <v>300</v>
      </c>
      <c r="I27" s="427">
        <v>4</v>
      </c>
      <c r="J27" s="429">
        <v>125000</v>
      </c>
      <c r="K27" s="430">
        <f>(SUM(C27,E27)*I27)/J27</f>
        <v>0.009351360000000001</v>
      </c>
    </row>
    <row r="28" spans="1:11" ht="15.75" customHeight="1">
      <c r="A28" s="398" t="s">
        <v>294</v>
      </c>
      <c r="B28" s="427" t="s">
        <v>282</v>
      </c>
      <c r="C28" s="428">
        <v>648.78</v>
      </c>
      <c r="D28" s="428"/>
      <c r="E28" s="420"/>
      <c r="G28" s="398" t="s">
        <v>294</v>
      </c>
      <c r="H28" s="427" t="s">
        <v>282</v>
      </c>
      <c r="I28" s="427">
        <v>4</v>
      </c>
      <c r="J28" s="429">
        <v>125000</v>
      </c>
      <c r="K28" s="430">
        <f>(SUM(C28,E28)*I28)/J28</f>
        <v>0.02076096</v>
      </c>
    </row>
    <row r="29" spans="1:11" ht="15.75" customHeight="1">
      <c r="A29" s="398" t="s">
        <v>295</v>
      </c>
      <c r="B29" s="427" t="s">
        <v>280</v>
      </c>
      <c r="C29" s="428">
        <v>835.6</v>
      </c>
      <c r="D29" s="428">
        <v>393</v>
      </c>
      <c r="E29" s="420">
        <f>(D29*2)</f>
        <v>786</v>
      </c>
      <c r="G29" s="398" t="s">
        <v>295</v>
      </c>
      <c r="H29" s="427" t="s">
        <v>280</v>
      </c>
      <c r="I29" s="427">
        <v>4</v>
      </c>
      <c r="J29" s="429">
        <v>125000</v>
      </c>
      <c r="K29" s="430">
        <f>(SUM(C29,E29)*I29)/J29</f>
        <v>0.0518912</v>
      </c>
    </row>
    <row r="30" spans="1:11" ht="15.75" customHeight="1">
      <c r="A30" s="398" t="s">
        <v>296</v>
      </c>
      <c r="B30" s="427" t="s">
        <v>281</v>
      </c>
      <c r="C30" s="428">
        <v>1855.56</v>
      </c>
      <c r="D30" s="428">
        <v>413.58</v>
      </c>
      <c r="E30" s="420">
        <f>(D30*2)</f>
        <v>827.16</v>
      </c>
      <c r="G30" s="398" t="s">
        <v>296</v>
      </c>
      <c r="H30" s="427" t="s">
        <v>281</v>
      </c>
      <c r="I30" s="427">
        <v>4</v>
      </c>
      <c r="J30" s="429">
        <v>125000</v>
      </c>
      <c r="K30" s="430">
        <f>(SUM(C30,E30)*I30)/J30</f>
        <v>0.08584704</v>
      </c>
    </row>
    <row r="32" spans="1:12" ht="15" customHeight="1">
      <c r="A32" s="418" t="s">
        <v>283</v>
      </c>
      <c r="B32" s="419"/>
      <c r="C32" s="419"/>
      <c r="D32" s="419"/>
      <c r="G32" s="913"/>
      <c r="H32" s="913"/>
      <c r="I32" s="913"/>
      <c r="J32" s="913"/>
      <c r="K32" s="913"/>
      <c r="L32" s="913"/>
    </row>
    <row r="33" spans="1:11" ht="15" customHeight="1">
      <c r="A33" s="424" t="s">
        <v>124</v>
      </c>
      <c r="B33" s="424" t="s">
        <v>284</v>
      </c>
      <c r="C33" s="424" t="s">
        <v>285</v>
      </c>
      <c r="D33" s="424" t="s">
        <v>154</v>
      </c>
      <c r="G33" s="418"/>
      <c r="J33" s="419"/>
      <c r="K33" s="419"/>
    </row>
    <row r="34" spans="1:7" ht="15.75" customHeight="1">
      <c r="A34" s="398" t="s">
        <v>292</v>
      </c>
      <c r="B34" s="422">
        <v>7000</v>
      </c>
      <c r="C34" s="431">
        <v>5</v>
      </c>
      <c r="D34" s="432">
        <f>(C34/B34)</f>
        <v>0.0007142857142857143</v>
      </c>
      <c r="G34" s="433"/>
    </row>
    <row r="35" spans="1:7" ht="15.75" customHeight="1">
      <c r="A35" s="398" t="s">
        <v>293</v>
      </c>
      <c r="B35" s="422">
        <v>7000</v>
      </c>
      <c r="C35" s="431">
        <v>6</v>
      </c>
      <c r="D35" s="432">
        <f>(C35/B35)</f>
        <v>0.0008571428571428571</v>
      </c>
      <c r="G35" s="433"/>
    </row>
    <row r="36" spans="1:7" ht="15.75" customHeight="1">
      <c r="A36" s="398" t="s">
        <v>294</v>
      </c>
      <c r="B36" s="422">
        <v>7000</v>
      </c>
      <c r="C36" s="431">
        <v>8</v>
      </c>
      <c r="D36" s="432">
        <f>(C36/B36)</f>
        <v>0.001142857142857143</v>
      </c>
      <c r="G36" s="433"/>
    </row>
    <row r="37" spans="1:7" ht="15.75" customHeight="1">
      <c r="A37" s="398" t="s">
        <v>295</v>
      </c>
      <c r="B37" s="422">
        <v>7000</v>
      </c>
      <c r="C37" s="431">
        <v>8</v>
      </c>
      <c r="D37" s="432">
        <f>(C37/B37)</f>
        <v>0.001142857142857143</v>
      </c>
      <c r="G37" s="433"/>
    </row>
    <row r="38" spans="1:9" ht="15.75" customHeight="1">
      <c r="A38" s="398" t="s">
        <v>296</v>
      </c>
      <c r="B38" s="422">
        <v>7000</v>
      </c>
      <c r="C38" s="431">
        <v>15</v>
      </c>
      <c r="D38" s="432">
        <f>(C38/B38)</f>
        <v>0.002142857142857143</v>
      </c>
      <c r="G38" s="433"/>
      <c r="I38" s="136" t="s">
        <v>47</v>
      </c>
    </row>
    <row r="40" spans="1:3" ht="15" customHeight="1">
      <c r="A40" s="418" t="s">
        <v>40</v>
      </c>
      <c r="B40" s="434"/>
      <c r="C40" s="434"/>
    </row>
    <row r="41" spans="1:4" ht="15.75" customHeight="1">
      <c r="A41" s="426" t="s">
        <v>131</v>
      </c>
      <c r="B41" s="426" t="s">
        <v>13</v>
      </c>
      <c r="C41" s="421" t="s">
        <v>286</v>
      </c>
      <c r="D41" s="421" t="s">
        <v>287</v>
      </c>
    </row>
    <row r="42" spans="1:4" ht="15.75" customHeight="1">
      <c r="A42" s="398" t="s">
        <v>292</v>
      </c>
      <c r="B42" s="403">
        <v>1549.3</v>
      </c>
      <c r="C42" s="435">
        <v>1648.7</v>
      </c>
      <c r="D42" s="436">
        <v>1320.93</v>
      </c>
    </row>
    <row r="43" spans="1:4" ht="15.75" customHeight="1">
      <c r="A43" s="398" t="s">
        <v>293</v>
      </c>
      <c r="B43" s="403">
        <v>1710.7</v>
      </c>
      <c r="C43" s="435">
        <v>1648.7</v>
      </c>
      <c r="D43" s="436">
        <v>1320.93</v>
      </c>
    </row>
    <row r="44" spans="1:4" ht="15.75" customHeight="1">
      <c r="A44" s="398" t="s">
        <v>294</v>
      </c>
      <c r="B44" s="403">
        <v>1710.7</v>
      </c>
      <c r="C44" s="435">
        <v>1648.7</v>
      </c>
      <c r="D44" s="436">
        <v>1320.93</v>
      </c>
    </row>
    <row r="45" spans="1:4" ht="15.75" customHeight="1">
      <c r="A45" s="398" t="s">
        <v>295</v>
      </c>
      <c r="B45" s="403">
        <v>1897.17</v>
      </c>
      <c r="C45" s="435">
        <v>1648.7</v>
      </c>
      <c r="D45" s="436">
        <v>1320.93</v>
      </c>
    </row>
    <row r="46" spans="1:4" ht="15" customHeight="1">
      <c r="A46" s="398" t="s">
        <v>296</v>
      </c>
      <c r="B46" s="403">
        <v>1897.17</v>
      </c>
      <c r="C46" s="435">
        <v>1648.7</v>
      </c>
      <c r="D46" s="436">
        <v>1320.93</v>
      </c>
    </row>
    <row r="47" ht="15" customHeight="1">
      <c r="A47" s="63"/>
    </row>
    <row r="48" spans="1:7" ht="15" customHeight="1">
      <c r="A48" s="418" t="s">
        <v>279</v>
      </c>
      <c r="B48" s="419"/>
      <c r="C48" s="419"/>
      <c r="D48" s="419"/>
      <c r="E48" s="419"/>
      <c r="F48" s="419"/>
      <c r="G48" s="419"/>
    </row>
    <row r="49" spans="1:6" ht="15.75" customHeight="1">
      <c r="A49" s="421" t="s">
        <v>128</v>
      </c>
      <c r="B49" s="421" t="s">
        <v>128</v>
      </c>
      <c r="C49" s="421" t="s">
        <v>288</v>
      </c>
      <c r="D49" s="421" t="s">
        <v>289</v>
      </c>
      <c r="E49" s="426" t="s">
        <v>272</v>
      </c>
      <c r="F49" s="426" t="s">
        <v>290</v>
      </c>
    </row>
    <row r="50" spans="1:6" ht="15.75" customHeight="1">
      <c r="A50" s="398" t="s">
        <v>292</v>
      </c>
      <c r="B50" s="437">
        <v>30355.67</v>
      </c>
      <c r="C50" s="438">
        <v>140000</v>
      </c>
      <c r="D50" s="443">
        <v>7</v>
      </c>
      <c r="E50" s="439">
        <f>0.01/7000*B50</f>
        <v>0.043365242857142855</v>
      </c>
      <c r="F50" s="440">
        <f>(((C$42+D$42)*0.73)*(0.23/7000))</f>
        <v>0.07122869671428572</v>
      </c>
    </row>
    <row r="51" spans="1:6" ht="15.75" customHeight="1">
      <c r="A51" s="398" t="s">
        <v>293</v>
      </c>
      <c r="B51" s="396">
        <v>43863.33</v>
      </c>
      <c r="C51" s="438">
        <v>270000</v>
      </c>
      <c r="D51" s="443">
        <v>10</v>
      </c>
      <c r="E51" s="439">
        <f>0.01/7000*B51</f>
        <v>0.0626619</v>
      </c>
      <c r="F51" s="440">
        <f>(((C$42+D$42)*0.73)*(0.23/7000))</f>
        <v>0.07122869671428572</v>
      </c>
    </row>
    <row r="52" spans="1:15" ht="15.75" customHeight="1">
      <c r="A52" s="398" t="s">
        <v>294</v>
      </c>
      <c r="B52" s="442">
        <v>64033.33</v>
      </c>
      <c r="C52" s="438">
        <v>270000</v>
      </c>
      <c r="D52" s="443">
        <v>10</v>
      </c>
      <c r="E52" s="439">
        <f>0.01/7000*B52</f>
        <v>0.09147618571428572</v>
      </c>
      <c r="F52" s="440">
        <f>(((C$42+D$42)*0.73)*(0.23/7000))</f>
        <v>0.07122869671428572</v>
      </c>
      <c r="M52" s="419"/>
      <c r="N52" s="419"/>
      <c r="O52" s="419"/>
    </row>
    <row r="53" spans="1:15" ht="15.75" customHeight="1">
      <c r="A53" s="398" t="s">
        <v>295</v>
      </c>
      <c r="B53" s="437">
        <v>83440</v>
      </c>
      <c r="C53" s="438">
        <v>400000</v>
      </c>
      <c r="D53" s="438">
        <v>10</v>
      </c>
      <c r="E53" s="439">
        <f>0.01/7000*B53</f>
        <v>0.1192</v>
      </c>
      <c r="F53" s="440">
        <f>(((C$42+D$42)*0.73)*(0.23/7000))</f>
        <v>0.07122869671428572</v>
      </c>
      <c r="G53" s="642"/>
      <c r="K53" s="418"/>
      <c r="L53" s="444"/>
      <c r="M53" s="419"/>
      <c r="N53" s="419"/>
      <c r="O53" s="419"/>
    </row>
    <row r="54" spans="1:15" ht="15.75" customHeight="1">
      <c r="A54" s="398" t="s">
        <v>296</v>
      </c>
      <c r="B54" s="441">
        <v>64833.33</v>
      </c>
      <c r="C54" s="438">
        <v>400000</v>
      </c>
      <c r="D54" s="438">
        <v>10</v>
      </c>
      <c r="E54" s="439">
        <f>0.01/7000*B54</f>
        <v>0.09261904285714287</v>
      </c>
      <c r="F54" s="440">
        <f>(((C$42+D$42)*0.73)*(0.23/7000))</f>
        <v>0.07122869671428572</v>
      </c>
      <c r="K54" s="418"/>
      <c r="L54" s="444"/>
      <c r="M54" s="419"/>
      <c r="N54" s="419"/>
      <c r="O54" s="419"/>
    </row>
    <row r="55" spans="11:15" ht="15.75" customHeight="1">
      <c r="K55" s="433"/>
      <c r="L55" s="445"/>
      <c r="M55" s="445"/>
      <c r="N55" s="446"/>
      <c r="O55" s="447"/>
    </row>
    <row r="56" spans="11:15" ht="15.75" customHeight="1">
      <c r="K56" s="433"/>
      <c r="L56" s="445"/>
      <c r="M56" s="445"/>
      <c r="N56" s="446"/>
      <c r="O56" s="447"/>
    </row>
    <row r="57" spans="11:15" ht="15.75" customHeight="1">
      <c r="K57" s="433"/>
      <c r="L57" s="445"/>
      <c r="M57" s="445"/>
      <c r="N57" s="446"/>
      <c r="O57" s="447"/>
    </row>
    <row r="58" ht="15.75" customHeight="1"/>
  </sheetData>
  <sheetProtection sheet="1" objects="1" scenarios="1" selectLockedCells="1" selectUnlockedCells="1"/>
  <mergeCells count="2">
    <mergeCell ref="G24:L24"/>
    <mergeCell ref="G32:L32"/>
  </mergeCells>
  <printOptions/>
  <pageMargins left="0.5118110236220472" right="0.5118110236220472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9"/>
  <sheetViews>
    <sheetView showGridLines="0" zoomScalePageLayoutView="0" workbookViewId="0" topLeftCell="A1">
      <selection activeCell="C29" sqref="C29"/>
    </sheetView>
  </sheetViews>
  <sheetFormatPr defaultColWidth="9.140625" defaultRowHeight="15"/>
  <cols>
    <col min="1" max="1" width="5.421875" style="0" customWidth="1"/>
    <col min="2" max="2" width="6.00390625" style="0" customWidth="1"/>
    <col min="3" max="3" width="34.00390625" style="0" customWidth="1"/>
    <col min="4" max="4" width="10.8515625" style="0" customWidth="1"/>
    <col min="5" max="5" width="15.7109375" style="0" customWidth="1"/>
    <col min="6" max="6" width="18.28125" style="0" customWidth="1"/>
  </cols>
  <sheetData>
    <row r="1" spans="1:6" ht="50.25" customHeight="1" thickBot="1">
      <c r="A1" s="914" t="s">
        <v>291</v>
      </c>
      <c r="B1" s="915"/>
      <c r="C1" s="915"/>
      <c r="D1" s="915"/>
      <c r="E1" s="915"/>
      <c r="F1" s="916"/>
    </row>
    <row r="2" spans="1:6" ht="57" customHeight="1">
      <c r="A2" s="630" t="s">
        <v>314</v>
      </c>
      <c r="B2" s="629" t="s">
        <v>315</v>
      </c>
      <c r="C2" s="629" t="s">
        <v>257</v>
      </c>
      <c r="D2" s="629" t="s">
        <v>337</v>
      </c>
      <c r="E2" s="629" t="s">
        <v>316</v>
      </c>
      <c r="F2" s="631" t="s">
        <v>338</v>
      </c>
    </row>
    <row r="3" spans="1:6" ht="114.75">
      <c r="A3" s="632">
        <v>1</v>
      </c>
      <c r="B3" s="603" t="s">
        <v>3</v>
      </c>
      <c r="C3" s="604" t="s">
        <v>317</v>
      </c>
      <c r="D3" s="627">
        <v>1320</v>
      </c>
      <c r="E3" s="644">
        <v>5.75</v>
      </c>
      <c r="F3" s="633">
        <v>7587.89</v>
      </c>
    </row>
    <row r="4" spans="1:6" ht="114.75">
      <c r="A4" s="632">
        <v>2</v>
      </c>
      <c r="B4" s="603" t="s">
        <v>3</v>
      </c>
      <c r="C4" s="604" t="s">
        <v>318</v>
      </c>
      <c r="D4" s="627">
        <v>1320</v>
      </c>
      <c r="E4" s="644">
        <v>6.35</v>
      </c>
      <c r="F4" s="633">
        <v>8381.33</v>
      </c>
    </row>
    <row r="5" spans="1:6" ht="114.75">
      <c r="A5" s="632">
        <v>3</v>
      </c>
      <c r="B5" s="603" t="s">
        <v>3</v>
      </c>
      <c r="C5" s="604" t="s">
        <v>319</v>
      </c>
      <c r="D5" s="627">
        <v>1320</v>
      </c>
      <c r="E5" s="644">
        <v>6.38</v>
      </c>
      <c r="F5" s="633">
        <v>8416.2</v>
      </c>
    </row>
    <row r="6" spans="1:6" ht="114.75">
      <c r="A6" s="632">
        <v>4</v>
      </c>
      <c r="B6" s="603" t="s">
        <v>3</v>
      </c>
      <c r="C6" s="604" t="s">
        <v>320</v>
      </c>
      <c r="D6" s="627">
        <v>1320</v>
      </c>
      <c r="E6" s="644">
        <v>7.11</v>
      </c>
      <c r="F6" s="633">
        <v>9385.46</v>
      </c>
    </row>
    <row r="7" spans="1:6" ht="127.5">
      <c r="A7" s="632">
        <v>5</v>
      </c>
      <c r="B7" s="603" t="s">
        <v>3</v>
      </c>
      <c r="C7" s="604" t="s">
        <v>321</v>
      </c>
      <c r="D7" s="627">
        <v>1320</v>
      </c>
      <c r="E7" s="644">
        <v>8.16</v>
      </c>
      <c r="F7" s="633">
        <v>10768.84</v>
      </c>
    </row>
    <row r="8" spans="1:6" ht="114.75">
      <c r="A8" s="632">
        <v>6</v>
      </c>
      <c r="B8" s="603" t="s">
        <v>3</v>
      </c>
      <c r="C8" s="604" t="s">
        <v>322</v>
      </c>
      <c r="D8" s="627">
        <v>2640</v>
      </c>
      <c r="E8" s="644">
        <v>3.56</v>
      </c>
      <c r="F8" s="633">
        <v>9385.48</v>
      </c>
    </row>
    <row r="9" spans="1:6" ht="114.75">
      <c r="A9" s="632">
        <v>7</v>
      </c>
      <c r="B9" s="603" t="s">
        <v>3</v>
      </c>
      <c r="C9" s="604" t="s">
        <v>323</v>
      </c>
      <c r="D9" s="627">
        <v>2640</v>
      </c>
      <c r="E9" s="644">
        <v>3.95</v>
      </c>
      <c r="F9" s="633">
        <v>10435.64</v>
      </c>
    </row>
    <row r="10" spans="1:6" ht="114.75">
      <c r="A10" s="632">
        <v>8</v>
      </c>
      <c r="B10" s="603" t="s">
        <v>3</v>
      </c>
      <c r="C10" s="604" t="s">
        <v>324</v>
      </c>
      <c r="D10" s="627">
        <v>2640</v>
      </c>
      <c r="E10" s="644">
        <v>3.93</v>
      </c>
      <c r="F10" s="633">
        <v>10387.29</v>
      </c>
    </row>
    <row r="11" spans="1:6" ht="114.75">
      <c r="A11" s="632">
        <v>9</v>
      </c>
      <c r="B11" s="603" t="s">
        <v>3</v>
      </c>
      <c r="C11" s="604" t="s">
        <v>325</v>
      </c>
      <c r="D11" s="627">
        <v>2640</v>
      </c>
      <c r="E11" s="644">
        <v>4.46</v>
      </c>
      <c r="F11" s="633">
        <v>11787.15</v>
      </c>
    </row>
    <row r="12" spans="1:6" ht="114.75">
      <c r="A12" s="632">
        <v>10</v>
      </c>
      <c r="B12" s="603" t="s">
        <v>3</v>
      </c>
      <c r="C12" s="604" t="s">
        <v>326</v>
      </c>
      <c r="D12" s="627">
        <v>2640</v>
      </c>
      <c r="E12" s="644">
        <v>5.5</v>
      </c>
      <c r="F12" s="633">
        <v>14507.39</v>
      </c>
    </row>
    <row r="13" spans="1:6" ht="114.75">
      <c r="A13" s="632">
        <v>11</v>
      </c>
      <c r="B13" s="603" t="s">
        <v>3</v>
      </c>
      <c r="C13" s="604" t="s">
        <v>327</v>
      </c>
      <c r="D13" s="627">
        <v>3960</v>
      </c>
      <c r="E13" s="644">
        <v>2.82</v>
      </c>
      <c r="F13" s="633">
        <v>11183.07</v>
      </c>
    </row>
    <row r="14" spans="1:6" ht="114.75">
      <c r="A14" s="632">
        <v>12</v>
      </c>
      <c r="B14" s="603" t="s">
        <v>3</v>
      </c>
      <c r="C14" s="604" t="s">
        <v>328</v>
      </c>
      <c r="D14" s="627">
        <v>3960</v>
      </c>
      <c r="E14" s="644">
        <v>3.15</v>
      </c>
      <c r="F14" s="633">
        <v>12489.95</v>
      </c>
    </row>
    <row r="15" spans="1:6" ht="114.75">
      <c r="A15" s="632">
        <v>13</v>
      </c>
      <c r="B15" s="603" t="s">
        <v>3</v>
      </c>
      <c r="C15" s="604" t="s">
        <v>329</v>
      </c>
      <c r="D15" s="627">
        <v>3960</v>
      </c>
      <c r="E15" s="644">
        <v>3.12</v>
      </c>
      <c r="F15" s="633">
        <v>12358.38</v>
      </c>
    </row>
    <row r="16" spans="1:6" ht="114.75">
      <c r="A16" s="632">
        <v>14</v>
      </c>
      <c r="B16" s="603" t="s">
        <v>3</v>
      </c>
      <c r="C16" s="604" t="s">
        <v>330</v>
      </c>
      <c r="D16" s="627">
        <v>3960</v>
      </c>
      <c r="E16" s="644">
        <v>3.58</v>
      </c>
      <c r="F16" s="633">
        <v>14188.85</v>
      </c>
    </row>
    <row r="17" spans="1:6" ht="114.75">
      <c r="A17" s="632">
        <v>15</v>
      </c>
      <c r="B17" s="603" t="s">
        <v>3</v>
      </c>
      <c r="C17" s="604" t="s">
        <v>331</v>
      </c>
      <c r="D17" s="627">
        <v>3960</v>
      </c>
      <c r="E17" s="644">
        <v>4.61</v>
      </c>
      <c r="F17" s="633">
        <v>18245.95</v>
      </c>
    </row>
    <row r="18" spans="1:6" ht="114.75">
      <c r="A18" s="632">
        <v>16</v>
      </c>
      <c r="B18" s="603" t="s">
        <v>3</v>
      </c>
      <c r="C18" s="604" t="s">
        <v>332</v>
      </c>
      <c r="D18" s="448">
        <v>5280</v>
      </c>
      <c r="E18" s="644">
        <v>2.46</v>
      </c>
      <c r="F18" s="633">
        <v>12980.67</v>
      </c>
    </row>
    <row r="19" spans="1:6" ht="114.75">
      <c r="A19" s="632">
        <v>17</v>
      </c>
      <c r="B19" s="603" t="s">
        <v>3</v>
      </c>
      <c r="C19" s="604" t="s">
        <v>333</v>
      </c>
      <c r="D19" s="448">
        <v>5280</v>
      </c>
      <c r="E19" s="644">
        <v>2.75</v>
      </c>
      <c r="F19" s="633">
        <v>14544.26</v>
      </c>
    </row>
    <row r="20" spans="1:6" ht="114.75">
      <c r="A20" s="632">
        <v>18</v>
      </c>
      <c r="B20" s="603" t="s">
        <v>3</v>
      </c>
      <c r="C20" s="604" t="s">
        <v>334</v>
      </c>
      <c r="D20" s="448">
        <v>5280</v>
      </c>
      <c r="E20" s="644">
        <v>2.71</v>
      </c>
      <c r="F20" s="633">
        <v>14329.48</v>
      </c>
    </row>
    <row r="21" spans="1:6" ht="114.75">
      <c r="A21" s="632">
        <v>19</v>
      </c>
      <c r="B21" s="603" t="s">
        <v>3</v>
      </c>
      <c r="C21" s="604" t="s">
        <v>335</v>
      </c>
      <c r="D21" s="448">
        <v>5280</v>
      </c>
      <c r="E21" s="644">
        <v>3.14</v>
      </c>
      <c r="F21" s="633">
        <v>16590.54</v>
      </c>
    </row>
    <row r="22" spans="1:6" ht="115.5" thickBot="1">
      <c r="A22" s="634">
        <v>20</v>
      </c>
      <c r="B22" s="635" t="s">
        <v>3</v>
      </c>
      <c r="C22" s="636" t="s">
        <v>336</v>
      </c>
      <c r="D22" s="637">
        <v>5280</v>
      </c>
      <c r="E22" s="645">
        <v>4.16</v>
      </c>
      <c r="F22" s="638">
        <v>21984.5</v>
      </c>
    </row>
    <row r="23" spans="1:6" ht="15.75" thickBot="1">
      <c r="A23" s="917" t="s">
        <v>339</v>
      </c>
      <c r="B23" s="918"/>
      <c r="C23" s="918"/>
      <c r="D23" s="918"/>
      <c r="E23" s="919"/>
      <c r="F23" s="653">
        <f>SUM(F3:F22)</f>
        <v>249938.32000000004</v>
      </c>
    </row>
    <row r="24" spans="1:6" ht="15">
      <c r="A24" s="605"/>
      <c r="B24" s="605"/>
      <c r="C24" s="605"/>
      <c r="D24" s="605"/>
      <c r="E24" s="605"/>
      <c r="F24" s="605"/>
    </row>
    <row r="25" spans="1:6" ht="15">
      <c r="A25" s="605"/>
      <c r="B25" s="605"/>
      <c r="C25" s="602" t="s">
        <v>340</v>
      </c>
      <c r="D25" s="605"/>
      <c r="E25" s="605"/>
      <c r="F25" s="605"/>
    </row>
    <row r="26" spans="1:6" ht="15">
      <c r="A26" s="602"/>
      <c r="B26" s="602"/>
      <c r="C26" s="602"/>
      <c r="D26" s="602"/>
      <c r="E26" s="602"/>
      <c r="F26" s="602"/>
    </row>
    <row r="27" spans="1:6" ht="15">
      <c r="A27" s="602"/>
      <c r="B27" s="602"/>
      <c r="D27" s="602"/>
      <c r="E27" s="602"/>
      <c r="F27" s="602"/>
    </row>
    <row r="28" spans="1:6" ht="15">
      <c r="A28" s="602"/>
      <c r="B28" s="602"/>
      <c r="C28" s="920" t="s">
        <v>343</v>
      </c>
      <c r="D28" s="920"/>
      <c r="E28" s="920"/>
      <c r="F28" s="602"/>
    </row>
    <row r="29" spans="1:6" ht="15">
      <c r="A29" s="602"/>
      <c r="B29" s="602"/>
      <c r="C29" s="602"/>
      <c r="D29" s="602"/>
      <c r="E29" s="602"/>
      <c r="F29" s="602"/>
    </row>
    <row r="30" spans="1:6" ht="15">
      <c r="A30" s="602"/>
      <c r="B30" s="602"/>
      <c r="C30" s="602"/>
      <c r="D30" s="602"/>
      <c r="E30" s="602"/>
      <c r="F30" s="602"/>
    </row>
    <row r="31" spans="1:6" ht="15">
      <c r="A31" s="602"/>
      <c r="B31" s="602"/>
      <c r="C31" s="602"/>
      <c r="D31" s="602"/>
      <c r="E31" s="602"/>
      <c r="F31" s="602"/>
    </row>
    <row r="32" spans="1:6" ht="15">
      <c r="A32" s="602"/>
      <c r="B32" s="602"/>
      <c r="C32" s="602"/>
      <c r="D32" s="602"/>
      <c r="E32" s="602"/>
      <c r="F32" s="602"/>
    </row>
    <row r="33" spans="1:6" ht="15">
      <c r="A33" s="602"/>
      <c r="B33" s="602"/>
      <c r="C33" s="602"/>
      <c r="D33" s="602"/>
      <c r="E33" s="602"/>
      <c r="F33" s="602"/>
    </row>
    <row r="34" spans="1:6" ht="15">
      <c r="A34" s="602"/>
      <c r="B34" s="602"/>
      <c r="C34" s="602"/>
      <c r="D34" s="602"/>
      <c r="E34" s="602"/>
      <c r="F34" s="602"/>
    </row>
    <row r="35" spans="1:6" ht="15">
      <c r="A35" s="602"/>
      <c r="B35" s="602"/>
      <c r="C35" s="602"/>
      <c r="D35" s="602"/>
      <c r="E35" s="602"/>
      <c r="F35" s="602"/>
    </row>
    <row r="36" spans="1:6" ht="15">
      <c r="A36" s="602"/>
      <c r="B36" s="602"/>
      <c r="C36" s="602"/>
      <c r="D36" s="602"/>
      <c r="E36" s="602"/>
      <c r="F36" s="602"/>
    </row>
    <row r="37" spans="1:6" ht="15">
      <c r="A37" s="602"/>
      <c r="B37" s="602"/>
      <c r="C37" s="602"/>
      <c r="D37" s="602"/>
      <c r="E37" s="602"/>
      <c r="F37" s="602"/>
    </row>
    <row r="38" spans="1:6" ht="15">
      <c r="A38" s="602"/>
      <c r="B38" s="602"/>
      <c r="C38" s="602"/>
      <c r="D38" s="602"/>
      <c r="E38" s="602"/>
      <c r="F38" s="602"/>
    </row>
    <row r="39" spans="1:6" ht="15">
      <c r="A39" s="602"/>
      <c r="B39" s="602"/>
      <c r="C39" s="602"/>
      <c r="D39" s="602"/>
      <c r="E39" s="602"/>
      <c r="F39" s="602"/>
    </row>
  </sheetData>
  <sheetProtection sheet="1" objects="1" scenarios="1" selectLockedCells="1" selectUnlockedCells="1"/>
  <mergeCells count="3">
    <mergeCell ref="A1:F1"/>
    <mergeCell ref="A23:E23"/>
    <mergeCell ref="C28:E28"/>
  </mergeCells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Flávio</dc:creator>
  <cp:keywords/>
  <dc:description/>
  <cp:lastModifiedBy>Licitação</cp:lastModifiedBy>
  <cp:lastPrinted>2021-08-05T15:43:59Z</cp:lastPrinted>
  <dcterms:created xsi:type="dcterms:W3CDTF">2021-07-26T18:18:29Z</dcterms:created>
  <dcterms:modified xsi:type="dcterms:W3CDTF">2021-09-22T18:53:02Z</dcterms:modified>
  <cp:category/>
  <cp:version/>
  <cp:contentType/>
  <cp:contentStatus/>
</cp:coreProperties>
</file>