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Plan1" sheetId="1" r:id="rId1"/>
  </sheets>
  <externalReferences>
    <externalReference r:id="rId2"/>
  </externalReferences>
  <definedNames>
    <definedName name="_xlnm._FilterDatabase" localSheetId="0" hidden="1">Plan1!$A$5:$J$384</definedName>
    <definedName name="_xlnm.Print_Area" localSheetId="0">Plan1!$A$1:$J$392</definedName>
    <definedName name="BDI">'[1]PLANILHA ORÇAMENTÁRIA'!$J$2</definedName>
    <definedName name="_xlnm.Print_Titles" localSheetId="0">Plan1!$3:$5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6" i="1" l="1"/>
  <c r="H250" i="1"/>
  <c r="H251" i="1"/>
  <c r="I215" i="1"/>
  <c r="J215" i="1" s="1"/>
  <c r="H215" i="1"/>
  <c r="H253" i="1"/>
  <c r="I253" i="1"/>
  <c r="J253" i="1" s="1"/>
  <c r="I251" i="1"/>
  <c r="J251" i="1" s="1"/>
  <c r="H252" i="1"/>
  <c r="I252" i="1"/>
  <c r="J252" i="1" s="1"/>
  <c r="H179" i="1"/>
  <c r="I179" i="1"/>
  <c r="J179" i="1" s="1"/>
  <c r="H180" i="1"/>
  <c r="I180" i="1"/>
  <c r="J180" i="1" s="1"/>
  <c r="H181" i="1"/>
  <c r="I181" i="1"/>
  <c r="J181" i="1" s="1"/>
  <c r="H182" i="1"/>
  <c r="I182" i="1"/>
  <c r="J182" i="1" s="1"/>
  <c r="H183" i="1"/>
  <c r="I183" i="1"/>
  <c r="J183" i="1" s="1"/>
  <c r="H249" i="1"/>
  <c r="I249" i="1"/>
  <c r="J249" i="1" s="1"/>
  <c r="H178" i="1"/>
  <c r="I178" i="1"/>
  <c r="J178" i="1" s="1"/>
  <c r="I250" i="1" l="1"/>
  <c r="J250" i="1" s="1"/>
  <c r="I216" i="1"/>
  <c r="J216" i="1" s="1"/>
  <c r="H141" i="1"/>
  <c r="I141" i="1"/>
  <c r="J141" i="1" s="1"/>
  <c r="H172" i="1" l="1"/>
  <c r="I172" i="1"/>
  <c r="J172" i="1" s="1"/>
  <c r="H177" i="1"/>
  <c r="I177" i="1"/>
  <c r="J177" i="1" s="1"/>
  <c r="I376" i="1" l="1"/>
  <c r="J376" i="1" s="1"/>
  <c r="H376" i="1"/>
  <c r="I375" i="1"/>
  <c r="J375" i="1" s="1"/>
  <c r="H375" i="1"/>
  <c r="I374" i="1"/>
  <c r="J374" i="1" s="1"/>
  <c r="H374" i="1"/>
  <c r="I373" i="1"/>
  <c r="J373" i="1" s="1"/>
  <c r="H373" i="1"/>
  <c r="I372" i="1"/>
  <c r="J372" i="1" s="1"/>
  <c r="H372" i="1"/>
  <c r="I371" i="1"/>
  <c r="J371" i="1" s="1"/>
  <c r="H371" i="1"/>
  <c r="I370" i="1"/>
  <c r="J370" i="1" s="1"/>
  <c r="H370" i="1"/>
  <c r="I369" i="1"/>
  <c r="J369" i="1" s="1"/>
  <c r="H369" i="1"/>
  <c r="I368" i="1"/>
  <c r="J368" i="1" s="1"/>
  <c r="H368" i="1"/>
  <c r="I367" i="1"/>
  <c r="J367" i="1" s="1"/>
  <c r="H367" i="1"/>
  <c r="I366" i="1"/>
  <c r="J366" i="1" s="1"/>
  <c r="H366" i="1"/>
  <c r="I365" i="1"/>
  <c r="J365" i="1" s="1"/>
  <c r="H365" i="1"/>
  <c r="I364" i="1"/>
  <c r="J364" i="1" s="1"/>
  <c r="H364" i="1"/>
  <c r="I363" i="1"/>
  <c r="J363" i="1" s="1"/>
  <c r="H363" i="1"/>
  <c r="I362" i="1"/>
  <c r="J362" i="1" s="1"/>
  <c r="H362" i="1"/>
  <c r="I361" i="1"/>
  <c r="J361" i="1" s="1"/>
  <c r="H361" i="1"/>
  <c r="I360" i="1"/>
  <c r="J360" i="1" s="1"/>
  <c r="H360" i="1"/>
  <c r="I359" i="1"/>
  <c r="J359" i="1" s="1"/>
  <c r="H359" i="1"/>
  <c r="I358" i="1"/>
  <c r="J358" i="1" s="1"/>
  <c r="H358" i="1"/>
  <c r="I357" i="1"/>
  <c r="J357" i="1" s="1"/>
  <c r="H357" i="1"/>
  <c r="I356" i="1"/>
  <c r="J356" i="1" s="1"/>
  <c r="H356" i="1"/>
  <c r="I355" i="1"/>
  <c r="J355" i="1" s="1"/>
  <c r="H355" i="1"/>
  <c r="I354" i="1"/>
  <c r="J354" i="1" s="1"/>
  <c r="H354" i="1"/>
  <c r="I353" i="1"/>
  <c r="J353" i="1" s="1"/>
  <c r="H353" i="1"/>
  <c r="I352" i="1"/>
  <c r="J352" i="1" s="1"/>
  <c r="H352" i="1"/>
  <c r="I351" i="1"/>
  <c r="J351" i="1" s="1"/>
  <c r="H351" i="1"/>
  <c r="I350" i="1"/>
  <c r="J350" i="1" s="1"/>
  <c r="H350" i="1"/>
  <c r="I349" i="1"/>
  <c r="J349" i="1" s="1"/>
  <c r="H349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I335" i="1"/>
  <c r="F335" i="1"/>
  <c r="I331" i="1"/>
  <c r="J331" i="1" s="1"/>
  <c r="H331" i="1"/>
  <c r="I330" i="1"/>
  <c r="J330" i="1" s="1"/>
  <c r="H330" i="1"/>
  <c r="I329" i="1"/>
  <c r="J329" i="1" s="1"/>
  <c r="H329" i="1"/>
  <c r="I328" i="1"/>
  <c r="J328" i="1" s="1"/>
  <c r="H328" i="1"/>
  <c r="I327" i="1"/>
  <c r="J327" i="1" s="1"/>
  <c r="H327" i="1"/>
  <c r="I326" i="1"/>
  <c r="J326" i="1" s="1"/>
  <c r="H326" i="1"/>
  <c r="I325" i="1"/>
  <c r="J325" i="1" s="1"/>
  <c r="H325" i="1"/>
  <c r="I324" i="1"/>
  <c r="J324" i="1" s="1"/>
  <c r="H324" i="1"/>
  <c r="I323" i="1"/>
  <c r="J323" i="1" s="1"/>
  <c r="H323" i="1"/>
  <c r="I322" i="1"/>
  <c r="J322" i="1" s="1"/>
  <c r="H322" i="1"/>
  <c r="I321" i="1"/>
  <c r="J321" i="1" s="1"/>
  <c r="H321" i="1"/>
  <c r="I320" i="1"/>
  <c r="J320" i="1" s="1"/>
  <c r="H320" i="1"/>
  <c r="I319" i="1"/>
  <c r="J319" i="1" s="1"/>
  <c r="H319" i="1"/>
  <c r="I318" i="1"/>
  <c r="J318" i="1" s="1"/>
  <c r="H318" i="1"/>
  <c r="I317" i="1"/>
  <c r="J317" i="1" s="1"/>
  <c r="H317" i="1"/>
  <c r="I316" i="1"/>
  <c r="J316" i="1" s="1"/>
  <c r="H316" i="1"/>
  <c r="I315" i="1"/>
  <c r="J315" i="1" s="1"/>
  <c r="H315" i="1"/>
  <c r="I314" i="1"/>
  <c r="J314" i="1" s="1"/>
  <c r="H314" i="1"/>
  <c r="I313" i="1"/>
  <c r="J313" i="1" s="1"/>
  <c r="H313" i="1"/>
  <c r="I312" i="1"/>
  <c r="J312" i="1" s="1"/>
  <c r="H312" i="1"/>
  <c r="I311" i="1"/>
  <c r="J311" i="1" s="1"/>
  <c r="H311" i="1"/>
  <c r="I310" i="1"/>
  <c r="J310" i="1" s="1"/>
  <c r="H310" i="1"/>
  <c r="I309" i="1"/>
  <c r="J309" i="1" s="1"/>
  <c r="H309" i="1"/>
  <c r="I308" i="1"/>
  <c r="J308" i="1" s="1"/>
  <c r="H308" i="1"/>
  <c r="I307" i="1"/>
  <c r="J307" i="1" s="1"/>
  <c r="H307" i="1"/>
  <c r="I306" i="1"/>
  <c r="J306" i="1" s="1"/>
  <c r="H306" i="1"/>
  <c r="I305" i="1"/>
  <c r="J305" i="1" s="1"/>
  <c r="H305" i="1"/>
  <c r="I304" i="1"/>
  <c r="J304" i="1" s="1"/>
  <c r="H304" i="1"/>
  <c r="I303" i="1"/>
  <c r="J303" i="1" s="1"/>
  <c r="H303" i="1"/>
  <c r="I302" i="1"/>
  <c r="J302" i="1" s="1"/>
  <c r="H302" i="1"/>
  <c r="I301" i="1"/>
  <c r="J301" i="1" s="1"/>
  <c r="H301" i="1"/>
  <c r="I300" i="1"/>
  <c r="J300" i="1" s="1"/>
  <c r="H300" i="1"/>
  <c r="I299" i="1"/>
  <c r="J299" i="1" s="1"/>
  <c r="H299" i="1"/>
  <c r="I298" i="1"/>
  <c r="J298" i="1" s="1"/>
  <c r="H298" i="1"/>
  <c r="I297" i="1"/>
  <c r="J297" i="1" s="1"/>
  <c r="H297" i="1"/>
  <c r="I296" i="1"/>
  <c r="J296" i="1" s="1"/>
  <c r="H296" i="1"/>
  <c r="I295" i="1"/>
  <c r="J295" i="1" s="1"/>
  <c r="H295" i="1"/>
  <c r="I294" i="1"/>
  <c r="J294" i="1" s="1"/>
  <c r="H294" i="1"/>
  <c r="I293" i="1"/>
  <c r="J293" i="1" s="1"/>
  <c r="H293" i="1"/>
  <c r="I292" i="1"/>
  <c r="J292" i="1" s="1"/>
  <c r="H292" i="1"/>
  <c r="I291" i="1"/>
  <c r="F291" i="1"/>
  <c r="I290" i="1"/>
  <c r="F290" i="1"/>
  <c r="I289" i="1"/>
  <c r="J289" i="1" s="1"/>
  <c r="H289" i="1"/>
  <c r="I288" i="1"/>
  <c r="J288" i="1" s="1"/>
  <c r="H288" i="1"/>
  <c r="I287" i="1"/>
  <c r="J287" i="1" s="1"/>
  <c r="H287" i="1"/>
  <c r="I286" i="1"/>
  <c r="J286" i="1" s="1"/>
  <c r="H286" i="1"/>
  <c r="I285" i="1"/>
  <c r="J285" i="1" s="1"/>
  <c r="H285" i="1"/>
  <c r="I284" i="1"/>
  <c r="J284" i="1" s="1"/>
  <c r="H284" i="1"/>
  <c r="I283" i="1"/>
  <c r="J283" i="1" s="1"/>
  <c r="H283" i="1"/>
  <c r="I282" i="1"/>
  <c r="J282" i="1" s="1"/>
  <c r="H282" i="1"/>
  <c r="I278" i="1"/>
  <c r="J278" i="1" s="1"/>
  <c r="H278" i="1"/>
  <c r="I277" i="1"/>
  <c r="J277" i="1" s="1"/>
  <c r="H277" i="1"/>
  <c r="I276" i="1"/>
  <c r="J276" i="1" s="1"/>
  <c r="H276" i="1"/>
  <c r="I275" i="1"/>
  <c r="J275" i="1" s="1"/>
  <c r="H275" i="1"/>
  <c r="I271" i="1"/>
  <c r="J271" i="1" s="1"/>
  <c r="H271" i="1"/>
  <c r="I270" i="1"/>
  <c r="F270" i="1"/>
  <c r="I269" i="1"/>
  <c r="J269" i="1" s="1"/>
  <c r="H269" i="1"/>
  <c r="I268" i="1"/>
  <c r="J268" i="1" s="1"/>
  <c r="H268" i="1"/>
  <c r="I267" i="1"/>
  <c r="J267" i="1" s="1"/>
  <c r="H267" i="1"/>
  <c r="I266" i="1"/>
  <c r="J266" i="1" s="1"/>
  <c r="H266" i="1"/>
  <c r="I265" i="1"/>
  <c r="J265" i="1" s="1"/>
  <c r="H265" i="1"/>
  <c r="I264" i="1"/>
  <c r="J264" i="1" s="1"/>
  <c r="H264" i="1"/>
  <c r="I263" i="1"/>
  <c r="J263" i="1" s="1"/>
  <c r="H263" i="1"/>
  <c r="I262" i="1"/>
  <c r="J262" i="1" s="1"/>
  <c r="H262" i="1"/>
  <c r="I261" i="1"/>
  <c r="J261" i="1" s="1"/>
  <c r="H261" i="1"/>
  <c r="I260" i="1"/>
  <c r="J260" i="1" s="1"/>
  <c r="H260" i="1"/>
  <c r="I259" i="1"/>
  <c r="J259" i="1" s="1"/>
  <c r="H259" i="1"/>
  <c r="I255" i="1"/>
  <c r="J255" i="1" s="1"/>
  <c r="H255" i="1"/>
  <c r="I254" i="1"/>
  <c r="J254" i="1" s="1"/>
  <c r="H254" i="1"/>
  <c r="I248" i="1"/>
  <c r="I247" i="1"/>
  <c r="I246" i="1"/>
  <c r="I245" i="1"/>
  <c r="J245" i="1" s="1"/>
  <c r="H245" i="1"/>
  <c r="I244" i="1"/>
  <c r="F244" i="1"/>
  <c r="I243" i="1"/>
  <c r="F243" i="1"/>
  <c r="I242" i="1"/>
  <c r="F242" i="1"/>
  <c r="I241" i="1"/>
  <c r="F241" i="1"/>
  <c r="I240" i="1"/>
  <c r="J240" i="1" s="1"/>
  <c r="H240" i="1"/>
  <c r="I239" i="1"/>
  <c r="J239" i="1" s="1"/>
  <c r="H239" i="1"/>
  <c r="I238" i="1"/>
  <c r="J238" i="1" s="1"/>
  <c r="H238" i="1"/>
  <c r="I237" i="1"/>
  <c r="J237" i="1" s="1"/>
  <c r="H237" i="1"/>
  <c r="I236" i="1"/>
  <c r="J236" i="1" s="1"/>
  <c r="H236" i="1"/>
  <c r="I235" i="1"/>
  <c r="J235" i="1" s="1"/>
  <c r="H235" i="1"/>
  <c r="I234" i="1"/>
  <c r="J234" i="1" s="1"/>
  <c r="H234" i="1"/>
  <c r="I233" i="1"/>
  <c r="J233" i="1" s="1"/>
  <c r="H233" i="1"/>
  <c r="I232" i="1"/>
  <c r="J232" i="1" s="1"/>
  <c r="H232" i="1"/>
  <c r="I231" i="1"/>
  <c r="J231" i="1" s="1"/>
  <c r="H231" i="1"/>
  <c r="I230" i="1"/>
  <c r="J230" i="1" s="1"/>
  <c r="H230" i="1"/>
  <c r="I229" i="1"/>
  <c r="F229" i="1"/>
  <c r="I228" i="1"/>
  <c r="F228" i="1"/>
  <c r="I227" i="1"/>
  <c r="J227" i="1" s="1"/>
  <c r="H227" i="1"/>
  <c r="I226" i="1"/>
  <c r="J226" i="1" s="1"/>
  <c r="H226" i="1"/>
  <c r="I225" i="1"/>
  <c r="J225" i="1" s="1"/>
  <c r="H225" i="1"/>
  <c r="I224" i="1"/>
  <c r="J224" i="1" s="1"/>
  <c r="H224" i="1"/>
  <c r="I223" i="1"/>
  <c r="J223" i="1" s="1"/>
  <c r="H223" i="1"/>
  <c r="I222" i="1"/>
  <c r="J222" i="1" s="1"/>
  <c r="H222" i="1"/>
  <c r="I221" i="1"/>
  <c r="J221" i="1" s="1"/>
  <c r="H221" i="1"/>
  <c r="I220" i="1"/>
  <c r="J220" i="1" s="1"/>
  <c r="H220" i="1"/>
  <c r="I219" i="1"/>
  <c r="F219" i="1"/>
  <c r="I218" i="1"/>
  <c r="J218" i="1" s="1"/>
  <c r="H218" i="1"/>
  <c r="I217" i="1"/>
  <c r="J217" i="1" s="1"/>
  <c r="H217" i="1"/>
  <c r="I214" i="1"/>
  <c r="F214" i="1"/>
  <c r="I213" i="1"/>
  <c r="F213" i="1"/>
  <c r="I212" i="1"/>
  <c r="J212" i="1" s="1"/>
  <c r="H212" i="1"/>
  <c r="I211" i="1"/>
  <c r="J211" i="1" s="1"/>
  <c r="H211" i="1"/>
  <c r="I210" i="1"/>
  <c r="J210" i="1" s="1"/>
  <c r="H210" i="1"/>
  <c r="I209" i="1"/>
  <c r="J209" i="1" s="1"/>
  <c r="H209" i="1"/>
  <c r="I208" i="1"/>
  <c r="J208" i="1" s="1"/>
  <c r="H208" i="1"/>
  <c r="I207" i="1"/>
  <c r="J207" i="1" s="1"/>
  <c r="H207" i="1"/>
  <c r="I206" i="1"/>
  <c r="J206" i="1" s="1"/>
  <c r="H206" i="1"/>
  <c r="I205" i="1"/>
  <c r="J205" i="1" s="1"/>
  <c r="H205" i="1"/>
  <c r="I204" i="1"/>
  <c r="J204" i="1" s="1"/>
  <c r="H204" i="1"/>
  <c r="I203" i="1"/>
  <c r="I199" i="1"/>
  <c r="J199" i="1" s="1"/>
  <c r="H199" i="1"/>
  <c r="I198" i="1"/>
  <c r="J198" i="1" s="1"/>
  <c r="H198" i="1"/>
  <c r="I197" i="1"/>
  <c r="F197" i="1"/>
  <c r="I196" i="1"/>
  <c r="J196" i="1" s="1"/>
  <c r="H196" i="1"/>
  <c r="I195" i="1"/>
  <c r="J195" i="1" s="1"/>
  <c r="H195" i="1"/>
  <c r="I194" i="1"/>
  <c r="F194" i="1"/>
  <c r="I193" i="1"/>
  <c r="J193" i="1" s="1"/>
  <c r="H193" i="1"/>
  <c r="I192" i="1"/>
  <c r="J192" i="1" s="1"/>
  <c r="H192" i="1"/>
  <c r="I188" i="1"/>
  <c r="J188" i="1" s="1"/>
  <c r="H188" i="1"/>
  <c r="I187" i="1"/>
  <c r="J187" i="1" s="1"/>
  <c r="H187" i="1"/>
  <c r="I186" i="1"/>
  <c r="J186" i="1" s="1"/>
  <c r="H186" i="1"/>
  <c r="I185" i="1"/>
  <c r="J185" i="1" s="1"/>
  <c r="H185" i="1"/>
  <c r="I184" i="1"/>
  <c r="J184" i="1" s="1"/>
  <c r="H184" i="1"/>
  <c r="I176" i="1"/>
  <c r="J176" i="1" s="1"/>
  <c r="H176" i="1"/>
  <c r="I175" i="1"/>
  <c r="J175" i="1" s="1"/>
  <c r="H175" i="1"/>
  <c r="I174" i="1"/>
  <c r="J174" i="1" s="1"/>
  <c r="H174" i="1"/>
  <c r="I173" i="1"/>
  <c r="J173" i="1" s="1"/>
  <c r="H173" i="1"/>
  <c r="I171" i="1"/>
  <c r="J171" i="1" s="1"/>
  <c r="H171" i="1"/>
  <c r="I170" i="1"/>
  <c r="J170" i="1" s="1"/>
  <c r="H170" i="1"/>
  <c r="I169" i="1"/>
  <c r="J169" i="1" s="1"/>
  <c r="H169" i="1"/>
  <c r="I168" i="1"/>
  <c r="J168" i="1" s="1"/>
  <c r="H168" i="1"/>
  <c r="I167" i="1"/>
  <c r="J167" i="1" s="1"/>
  <c r="H167" i="1"/>
  <c r="I166" i="1"/>
  <c r="J166" i="1" s="1"/>
  <c r="H166" i="1"/>
  <c r="I165" i="1"/>
  <c r="J165" i="1" s="1"/>
  <c r="H165" i="1"/>
  <c r="I164" i="1"/>
  <c r="J164" i="1" s="1"/>
  <c r="H164" i="1"/>
  <c r="I163" i="1"/>
  <c r="J163" i="1" s="1"/>
  <c r="H163" i="1"/>
  <c r="I162" i="1"/>
  <c r="J162" i="1" s="1"/>
  <c r="H162" i="1"/>
  <c r="I161" i="1"/>
  <c r="J161" i="1" s="1"/>
  <c r="H161" i="1"/>
  <c r="I160" i="1"/>
  <c r="J160" i="1" s="1"/>
  <c r="H160" i="1"/>
  <c r="I159" i="1"/>
  <c r="J159" i="1" s="1"/>
  <c r="H159" i="1"/>
  <c r="I158" i="1"/>
  <c r="J158" i="1" s="1"/>
  <c r="H158" i="1"/>
  <c r="I157" i="1"/>
  <c r="J157" i="1" s="1"/>
  <c r="H157" i="1"/>
  <c r="I156" i="1"/>
  <c r="J156" i="1" s="1"/>
  <c r="H156" i="1"/>
  <c r="I155" i="1"/>
  <c r="J155" i="1" s="1"/>
  <c r="H155" i="1"/>
  <c r="I154" i="1"/>
  <c r="J154" i="1" s="1"/>
  <c r="H154" i="1"/>
  <c r="I153" i="1"/>
  <c r="F153" i="1"/>
  <c r="I152" i="1"/>
  <c r="F152" i="1"/>
  <c r="I151" i="1"/>
  <c r="J151" i="1" s="1"/>
  <c r="H151" i="1"/>
  <c r="I150" i="1"/>
  <c r="J150" i="1" s="1"/>
  <c r="H150" i="1"/>
  <c r="I149" i="1"/>
  <c r="J149" i="1" s="1"/>
  <c r="H149" i="1"/>
  <c r="I148" i="1"/>
  <c r="J148" i="1" s="1"/>
  <c r="H148" i="1"/>
  <c r="I147" i="1"/>
  <c r="J147" i="1" s="1"/>
  <c r="H147" i="1"/>
  <c r="I146" i="1"/>
  <c r="J146" i="1" s="1"/>
  <c r="H146" i="1"/>
  <c r="I142" i="1"/>
  <c r="J142" i="1" s="1"/>
  <c r="H142" i="1"/>
  <c r="I140" i="1"/>
  <c r="J140" i="1" s="1"/>
  <c r="H140" i="1"/>
  <c r="I139" i="1"/>
  <c r="J139" i="1" s="1"/>
  <c r="H139" i="1"/>
  <c r="I138" i="1"/>
  <c r="J138" i="1" s="1"/>
  <c r="H138" i="1"/>
  <c r="I137" i="1"/>
  <c r="J137" i="1" s="1"/>
  <c r="H137" i="1"/>
  <c r="I136" i="1"/>
  <c r="J136" i="1" s="1"/>
  <c r="H136" i="1"/>
  <c r="I135" i="1"/>
  <c r="J135" i="1" s="1"/>
  <c r="H135" i="1"/>
  <c r="I134" i="1"/>
  <c r="J134" i="1" s="1"/>
  <c r="H134" i="1"/>
  <c r="I133" i="1"/>
  <c r="J133" i="1" s="1"/>
  <c r="H133" i="1"/>
  <c r="I132" i="1"/>
  <c r="J132" i="1" s="1"/>
  <c r="H132" i="1"/>
  <c r="I131" i="1"/>
  <c r="J131" i="1" s="1"/>
  <c r="H131" i="1"/>
  <c r="I130" i="1"/>
  <c r="J130" i="1" s="1"/>
  <c r="H130" i="1"/>
  <c r="I129" i="1"/>
  <c r="J129" i="1" s="1"/>
  <c r="H129" i="1"/>
  <c r="I128" i="1"/>
  <c r="J128" i="1" s="1"/>
  <c r="H128" i="1"/>
  <c r="I127" i="1"/>
  <c r="J127" i="1" s="1"/>
  <c r="H127" i="1"/>
  <c r="I126" i="1"/>
  <c r="J126" i="1" s="1"/>
  <c r="H126" i="1"/>
  <c r="I125" i="1"/>
  <c r="J125" i="1" s="1"/>
  <c r="H125" i="1"/>
  <c r="I124" i="1"/>
  <c r="J124" i="1" s="1"/>
  <c r="H124" i="1"/>
  <c r="I123" i="1"/>
  <c r="J123" i="1" s="1"/>
  <c r="H123" i="1"/>
  <c r="I122" i="1"/>
  <c r="J122" i="1" s="1"/>
  <c r="H122" i="1"/>
  <c r="I121" i="1"/>
  <c r="J121" i="1" s="1"/>
  <c r="H121" i="1"/>
  <c r="I120" i="1"/>
  <c r="J120" i="1" s="1"/>
  <c r="H120" i="1"/>
  <c r="I119" i="1"/>
  <c r="J119" i="1" s="1"/>
  <c r="H119" i="1"/>
  <c r="I118" i="1"/>
  <c r="J118" i="1" s="1"/>
  <c r="H118" i="1"/>
  <c r="I117" i="1"/>
  <c r="J117" i="1" s="1"/>
  <c r="H117" i="1"/>
  <c r="I116" i="1"/>
  <c r="J116" i="1" s="1"/>
  <c r="H116" i="1"/>
  <c r="I115" i="1"/>
  <c r="J115" i="1" s="1"/>
  <c r="H115" i="1"/>
  <c r="I114" i="1"/>
  <c r="J114" i="1" s="1"/>
  <c r="H114" i="1"/>
  <c r="I113" i="1"/>
  <c r="J113" i="1" s="1"/>
  <c r="H113" i="1"/>
  <c r="I112" i="1"/>
  <c r="J112" i="1" s="1"/>
  <c r="H112" i="1"/>
  <c r="I111" i="1"/>
  <c r="J111" i="1" s="1"/>
  <c r="H111" i="1"/>
  <c r="I110" i="1"/>
  <c r="J110" i="1" s="1"/>
  <c r="H110" i="1"/>
  <c r="I106" i="1"/>
  <c r="J106" i="1" s="1"/>
  <c r="H106" i="1"/>
  <c r="I105" i="1"/>
  <c r="J105" i="1" s="1"/>
  <c r="H105" i="1"/>
  <c r="I104" i="1"/>
  <c r="J104" i="1" s="1"/>
  <c r="H104" i="1"/>
  <c r="I103" i="1"/>
  <c r="J103" i="1" s="1"/>
  <c r="H103" i="1"/>
  <c r="I102" i="1"/>
  <c r="J102" i="1" s="1"/>
  <c r="H102" i="1"/>
  <c r="I101" i="1"/>
  <c r="J101" i="1" s="1"/>
  <c r="H101" i="1"/>
  <c r="F99" i="1"/>
  <c r="I98" i="1"/>
  <c r="J98" i="1" s="1"/>
  <c r="H98" i="1"/>
  <c r="I97" i="1"/>
  <c r="J97" i="1" s="1"/>
  <c r="H97" i="1"/>
  <c r="I96" i="1"/>
  <c r="J96" i="1" s="1"/>
  <c r="H96" i="1"/>
  <c r="I95" i="1"/>
  <c r="J95" i="1" s="1"/>
  <c r="H95" i="1"/>
  <c r="I94" i="1"/>
  <c r="J94" i="1" s="1"/>
  <c r="H94" i="1"/>
  <c r="I93" i="1"/>
  <c r="J93" i="1" s="1"/>
  <c r="H93" i="1"/>
  <c r="I92" i="1"/>
  <c r="J92" i="1" s="1"/>
  <c r="H92" i="1"/>
  <c r="I91" i="1"/>
  <c r="J91" i="1" s="1"/>
  <c r="H91" i="1"/>
  <c r="I87" i="1"/>
  <c r="F87" i="1"/>
  <c r="I86" i="1"/>
  <c r="F86" i="1"/>
  <c r="I85" i="1"/>
  <c r="J85" i="1" s="1"/>
  <c r="H85" i="1"/>
  <c r="I84" i="1"/>
  <c r="J84" i="1" s="1"/>
  <c r="H84" i="1"/>
  <c r="I83" i="1"/>
  <c r="J83" i="1" s="1"/>
  <c r="H83" i="1"/>
  <c r="I82" i="1"/>
  <c r="J82" i="1" s="1"/>
  <c r="H82" i="1"/>
  <c r="I81" i="1"/>
  <c r="J81" i="1" s="1"/>
  <c r="H81" i="1"/>
  <c r="I80" i="1"/>
  <c r="J80" i="1" s="1"/>
  <c r="H80" i="1"/>
  <c r="I79" i="1"/>
  <c r="J79" i="1" s="1"/>
  <c r="H79" i="1"/>
  <c r="I78" i="1"/>
  <c r="J78" i="1" s="1"/>
  <c r="H78" i="1"/>
  <c r="I77" i="1"/>
  <c r="J77" i="1" s="1"/>
  <c r="H77" i="1"/>
  <c r="I76" i="1"/>
  <c r="J76" i="1" s="1"/>
  <c r="H76" i="1"/>
  <c r="I75" i="1"/>
  <c r="J75" i="1" s="1"/>
  <c r="H75" i="1"/>
  <c r="I74" i="1"/>
  <c r="J74" i="1" s="1"/>
  <c r="H74" i="1"/>
  <c r="I73" i="1"/>
  <c r="J73" i="1" s="1"/>
  <c r="H73" i="1"/>
  <c r="I72" i="1"/>
  <c r="J72" i="1" s="1"/>
  <c r="H72" i="1"/>
  <c r="I71" i="1"/>
  <c r="J71" i="1" s="1"/>
  <c r="H71" i="1"/>
  <c r="I70" i="1"/>
  <c r="J70" i="1" s="1"/>
  <c r="H70" i="1"/>
  <c r="I69" i="1"/>
  <c r="J69" i="1" s="1"/>
  <c r="H69" i="1"/>
  <c r="I68" i="1"/>
  <c r="J68" i="1" s="1"/>
  <c r="H68" i="1"/>
  <c r="I67" i="1"/>
  <c r="J67" i="1" s="1"/>
  <c r="H67" i="1"/>
  <c r="I66" i="1"/>
  <c r="J66" i="1" s="1"/>
  <c r="H66" i="1"/>
  <c r="I65" i="1"/>
  <c r="J65" i="1" s="1"/>
  <c r="H65" i="1"/>
  <c r="I64" i="1"/>
  <c r="J64" i="1" s="1"/>
  <c r="H64" i="1"/>
  <c r="I63" i="1"/>
  <c r="J63" i="1" s="1"/>
  <c r="H63" i="1"/>
  <c r="I62" i="1"/>
  <c r="J62" i="1" s="1"/>
  <c r="H62" i="1"/>
  <c r="I61" i="1"/>
  <c r="J61" i="1" s="1"/>
  <c r="H61" i="1"/>
  <c r="I60" i="1"/>
  <c r="J60" i="1" s="1"/>
  <c r="H60" i="1"/>
  <c r="I59" i="1"/>
  <c r="J59" i="1" s="1"/>
  <c r="H59" i="1"/>
  <c r="I58" i="1"/>
  <c r="J58" i="1" s="1"/>
  <c r="H58" i="1"/>
  <c r="I54" i="1"/>
  <c r="J54" i="1" s="1"/>
  <c r="H54" i="1"/>
  <c r="I53" i="1"/>
  <c r="J53" i="1" s="1"/>
  <c r="H53" i="1"/>
  <c r="I52" i="1"/>
  <c r="J52" i="1" s="1"/>
  <c r="H52" i="1"/>
  <c r="I51" i="1"/>
  <c r="J51" i="1" s="1"/>
  <c r="H51" i="1"/>
  <c r="I50" i="1"/>
  <c r="J50" i="1" s="1"/>
  <c r="H50" i="1"/>
  <c r="I49" i="1"/>
  <c r="J49" i="1" s="1"/>
  <c r="H49" i="1"/>
  <c r="I48" i="1"/>
  <c r="J48" i="1" s="1"/>
  <c r="H48" i="1"/>
  <c r="I44" i="1"/>
  <c r="J44" i="1" s="1"/>
  <c r="H44" i="1"/>
  <c r="I43" i="1"/>
  <c r="J43" i="1" s="1"/>
  <c r="H43" i="1"/>
  <c r="I42" i="1"/>
  <c r="J42" i="1" s="1"/>
  <c r="H42" i="1"/>
  <c r="I41" i="1"/>
  <c r="J41" i="1" s="1"/>
  <c r="H41" i="1"/>
  <c r="I40" i="1"/>
  <c r="J40" i="1" s="1"/>
  <c r="H40" i="1"/>
  <c r="I39" i="1"/>
  <c r="J39" i="1" s="1"/>
  <c r="H39" i="1"/>
  <c r="I38" i="1"/>
  <c r="J38" i="1" s="1"/>
  <c r="H38" i="1"/>
  <c r="I37" i="1"/>
  <c r="J37" i="1" s="1"/>
  <c r="H37" i="1"/>
  <c r="I36" i="1"/>
  <c r="J36" i="1" s="1"/>
  <c r="H36" i="1"/>
  <c r="I35" i="1"/>
  <c r="J35" i="1" s="1"/>
  <c r="H35" i="1"/>
  <c r="I34" i="1"/>
  <c r="J34" i="1" s="1"/>
  <c r="H34" i="1"/>
  <c r="I33" i="1"/>
  <c r="J33" i="1" s="1"/>
  <c r="H33" i="1"/>
  <c r="I32" i="1"/>
  <c r="J32" i="1" s="1"/>
  <c r="H32" i="1"/>
  <c r="I31" i="1"/>
  <c r="J31" i="1" s="1"/>
  <c r="H31" i="1"/>
  <c r="I30" i="1"/>
  <c r="J30" i="1" s="1"/>
  <c r="H30" i="1"/>
  <c r="I29" i="1"/>
  <c r="J29" i="1" s="1"/>
  <c r="H29" i="1"/>
  <c r="I28" i="1"/>
  <c r="J28" i="1" s="1"/>
  <c r="H28" i="1"/>
  <c r="I27" i="1"/>
  <c r="J27" i="1" s="1"/>
  <c r="H27" i="1"/>
  <c r="I26" i="1"/>
  <c r="J26" i="1" s="1"/>
  <c r="H26" i="1"/>
  <c r="I25" i="1"/>
  <c r="J25" i="1" s="1"/>
  <c r="H25" i="1"/>
  <c r="I24" i="1"/>
  <c r="J24" i="1" s="1"/>
  <c r="H24" i="1"/>
  <c r="I23" i="1"/>
  <c r="J23" i="1" s="1"/>
  <c r="H23" i="1"/>
  <c r="I22" i="1"/>
  <c r="J22" i="1" s="1"/>
  <c r="H22" i="1"/>
  <c r="I21" i="1"/>
  <c r="J21" i="1" s="1"/>
  <c r="H21" i="1"/>
  <c r="I20" i="1"/>
  <c r="J20" i="1" s="1"/>
  <c r="H20" i="1"/>
  <c r="I19" i="1"/>
  <c r="J19" i="1" s="1"/>
  <c r="H19" i="1"/>
  <c r="I18" i="1"/>
  <c r="J18" i="1" s="1"/>
  <c r="H18" i="1"/>
  <c r="I17" i="1"/>
  <c r="J17" i="1" s="1"/>
  <c r="H17" i="1"/>
  <c r="I16" i="1"/>
  <c r="J16" i="1" s="1"/>
  <c r="H16" i="1"/>
  <c r="I15" i="1"/>
  <c r="J15" i="1" s="1"/>
  <c r="H15" i="1"/>
  <c r="I14" i="1"/>
  <c r="J14" i="1" s="1"/>
  <c r="H14" i="1"/>
  <c r="I13" i="1"/>
  <c r="J13" i="1" s="1"/>
  <c r="H13" i="1"/>
  <c r="I12" i="1"/>
  <c r="J12" i="1" s="1"/>
  <c r="H12" i="1"/>
  <c r="I11" i="1"/>
  <c r="J11" i="1" s="1"/>
  <c r="H11" i="1"/>
  <c r="I10" i="1"/>
  <c r="J10" i="1" s="1"/>
  <c r="H10" i="1"/>
  <c r="I9" i="1"/>
  <c r="J9" i="1" s="1"/>
  <c r="H9" i="1"/>
  <c r="I8" i="1"/>
  <c r="J8" i="1" s="1"/>
  <c r="H8" i="1"/>
  <c r="I7" i="1"/>
  <c r="J7" i="1" s="1"/>
  <c r="H7" i="1"/>
  <c r="H228" i="1" l="1"/>
  <c r="I99" i="1"/>
  <c r="I100" i="1"/>
  <c r="J100" i="1" s="1"/>
  <c r="H335" i="1"/>
  <c r="H339" i="1"/>
  <c r="H342" i="1"/>
  <c r="H291" i="1"/>
  <c r="H214" i="1"/>
  <c r="H244" i="1"/>
  <c r="H270" i="1"/>
  <c r="H153" i="1"/>
  <c r="H242" i="1"/>
  <c r="H197" i="1"/>
  <c r="H290" i="1"/>
  <c r="H219" i="1"/>
  <c r="H243" i="1"/>
  <c r="J152" i="1"/>
  <c r="J87" i="1"/>
  <c r="F203" i="1"/>
  <c r="J213" i="1"/>
  <c r="J241" i="1"/>
  <c r="J340" i="1"/>
  <c r="J341" i="1"/>
  <c r="J345" i="1"/>
  <c r="J219" i="1"/>
  <c r="J242" i="1"/>
  <c r="J343" i="1"/>
  <c r="J337" i="1"/>
  <c r="H343" i="1"/>
  <c r="J197" i="1"/>
  <c r="J229" i="1"/>
  <c r="J338" i="1"/>
  <c r="H341" i="1"/>
  <c r="J335" i="1"/>
  <c r="J99" i="1"/>
  <c r="H229" i="1"/>
  <c r="H345" i="1"/>
  <c r="H213" i="1"/>
  <c r="H241" i="1"/>
  <c r="H340" i="1"/>
  <c r="H87" i="1"/>
  <c r="H100" i="1"/>
  <c r="H152" i="1"/>
  <c r="J214" i="1"/>
  <c r="J244" i="1"/>
  <c r="H338" i="1"/>
  <c r="H337" i="1"/>
  <c r="J194" i="1"/>
  <c r="J290" i="1"/>
  <c r="J336" i="1"/>
  <c r="J344" i="1"/>
  <c r="J377" i="1"/>
  <c r="J86" i="1"/>
  <c r="J153" i="1"/>
  <c r="H194" i="1"/>
  <c r="J291" i="1"/>
  <c r="H336" i="1"/>
  <c r="J339" i="1"/>
  <c r="H344" i="1"/>
  <c r="H99" i="1"/>
  <c r="J228" i="1"/>
  <c r="J243" i="1"/>
  <c r="J270" i="1"/>
  <c r="J272" i="1" s="1"/>
  <c r="J342" i="1"/>
  <c r="J45" i="1"/>
  <c r="J55" i="1"/>
  <c r="J143" i="1"/>
  <c r="J279" i="1"/>
  <c r="H86" i="1"/>
  <c r="J107" i="1" l="1"/>
  <c r="F248" i="1"/>
  <c r="H248" i="1" s="1"/>
  <c r="J200" i="1"/>
  <c r="J189" i="1"/>
  <c r="H203" i="1"/>
  <c r="J88" i="1"/>
  <c r="J203" i="1"/>
  <c r="F247" i="1"/>
  <c r="F246" i="1"/>
  <c r="J346" i="1"/>
  <c r="J332" i="1"/>
  <c r="J246" i="1" l="1"/>
  <c r="J247" i="1"/>
  <c r="J248" i="1"/>
  <c r="H247" i="1"/>
  <c r="H246" i="1"/>
  <c r="J256" i="1" l="1"/>
  <c r="H380" i="1" l="1"/>
  <c r="I380" i="1" s="1"/>
  <c r="J380" i="1" s="1"/>
  <c r="J381" i="1" l="1"/>
  <c r="J384" i="1"/>
</calcChain>
</file>

<file path=xl/sharedStrings.xml><?xml version="1.0" encoding="utf-8"?>
<sst xmlns="http://schemas.openxmlformats.org/spreadsheetml/2006/main" count="1593" uniqueCount="940">
  <si>
    <t>REPAROS E MANUTENÇÃO EM DISPOSITIVOS DE INFRAESTRUTURA VICINAL E URBANA DOS MUNICÍPIOS CONSORCIADOS</t>
  </si>
  <si>
    <t>PLANILHA DE SERVIÇOS</t>
  </si>
  <si>
    <t>BDI SERVIÇOS</t>
  </si>
  <si>
    <t>ITEM</t>
  </si>
  <si>
    <t>FONTE</t>
  </si>
  <si>
    <t>CODIGO</t>
  </si>
  <si>
    <t>DESCRIÇÃO</t>
  </si>
  <si>
    <t>UNID.</t>
  </si>
  <si>
    <t>QUANT.</t>
  </si>
  <si>
    <t>CUSTO UNIT.</t>
  </si>
  <si>
    <t>CUSTO TOTAL</t>
  </si>
  <si>
    <t>PREÇO UNIT.</t>
  </si>
  <si>
    <t>PREÇO TOTAL</t>
  </si>
  <si>
    <t>SERVIÇOS PRELIMINARES</t>
  </si>
  <si>
    <t>1.1</t>
  </si>
  <si>
    <t>SUDECAP</t>
  </si>
  <si>
    <t>01.10.01</t>
  </si>
  <si>
    <t>BANHEIRO QUIMICO 110X120X230CM COM MANUTENCAO</t>
  </si>
  <si>
    <t>MÊS</t>
  </si>
  <si>
    <t>1.2</t>
  </si>
  <si>
    <t>COMPOSIÇÃO</t>
  </si>
  <si>
    <t>COMP.001</t>
  </si>
  <si>
    <t>CAMINHÃO  DE  APOIO  3/4"   CABINE SUPLEMENTAR C/ MOTORISTA</t>
  </si>
  <si>
    <t>H</t>
  </si>
  <si>
    <t>1.3</t>
  </si>
  <si>
    <t>01.11.07</t>
  </si>
  <si>
    <t>CONE EM PVC H= 75 CM</t>
  </si>
  <si>
    <t>UN</t>
  </si>
  <si>
    <t>1.4</t>
  </si>
  <si>
    <t>SETOP</t>
  </si>
  <si>
    <t>RO-40091</t>
  </si>
  <si>
    <t>DESLOCAMENTO COM VEÍCULO</t>
  </si>
  <si>
    <t>KM</t>
  </si>
  <si>
    <t>1.5</t>
  </si>
  <si>
    <t>01.11.05</t>
  </si>
  <si>
    <t>FAIXA 6,0X0,80M TECIDO MORIM SUPORTE EM EUCALIPTO</t>
  </si>
  <si>
    <t>1.6</t>
  </si>
  <si>
    <t>SINAPI INSUMO</t>
  </si>
  <si>
    <t>LOCACAO DE CONTAINER 2,30 X 6,00 M, ALT. 2,50 M, COM 1 SANITARIO, PARA ESCRITORIO, COMPLETO, SEM DIVISORIAS INTERNAS</t>
  </si>
  <si>
    <t>MES</t>
  </si>
  <si>
    <t>1.7</t>
  </si>
  <si>
    <t>LOCACAO DE CONTAINER 2,30 X 6,00 M, ALT. 2,50 M, PARA FERRAMENTARIA SEM DIVISORIAS INTERNAS E SEM SANITARIO</t>
  </si>
  <si>
    <t>1.8</t>
  </si>
  <si>
    <t>LOCACAO DE CONTAINER 2,30 X 6,00 M, ALT. 2,50 M, PARA SANITARIO, COM 4 BACIAS, 8 CHUVEIROS,1 LAVATORIO E 1 MICTORIO</t>
  </si>
  <si>
    <t>1.9</t>
  </si>
  <si>
    <t>01.11.04</t>
  </si>
  <si>
    <t>PLACA 0,50X0,50M CH.GALV.22 CAVALETE METALON 20X20</t>
  </si>
  <si>
    <t>UNxMÊS</t>
  </si>
  <si>
    <t>1.10</t>
  </si>
  <si>
    <t>01.11.03</t>
  </si>
  <si>
    <t>PLACA 0,50X0,50M DUPLA FACE CH.GALV.22 EM CAVALETE</t>
  </si>
  <si>
    <t>1.11</t>
  </si>
  <si>
    <t>01.11.02</t>
  </si>
  <si>
    <t>PLACA 1,0X0,60M CH.26 EM CAVALETE METALON 20X20MM</t>
  </si>
  <si>
    <t>1.12</t>
  </si>
  <si>
    <t>01.11.01</t>
  </si>
  <si>
    <t>PLACA 1,0X0,60M DUPLA FACE CH.GALV. 26 EM CAVALETE</t>
  </si>
  <si>
    <t>1.13</t>
  </si>
  <si>
    <t>01.03.02</t>
  </si>
  <si>
    <t>PLACA DE OBRA EM LONA IMPRESSAO DIGITAL P. SUDECAP</t>
  </si>
  <si>
    <t>M2</t>
  </si>
  <si>
    <t>1.14</t>
  </si>
  <si>
    <t>TELA PLASTICA LARANJA, TIPO TAPUME PARA SINALIZACAO, MALHA RETANGULAR, ROLO 1.20 X 50 M (L X C)</t>
  </si>
  <si>
    <t>M</t>
  </si>
  <si>
    <t>1.15</t>
  </si>
  <si>
    <t>01.12.02</t>
  </si>
  <si>
    <t>VISTORIA CAUTELAR - 101M2 &lt; ÁREA CONSTRUÍDA &lt;= 200M2</t>
  </si>
  <si>
    <t>1.16</t>
  </si>
  <si>
    <t>01.12.03</t>
  </si>
  <si>
    <t>VISTORIA CAUTELAR - 201M2 &lt; ÁREA CONSTRUÍDA &lt;= 500M2</t>
  </si>
  <si>
    <t>1.17</t>
  </si>
  <si>
    <t>01.12.01</t>
  </si>
  <si>
    <t>VISTORIA CAUTELAR - ÁREA CONSTRUÍDA &lt;= 100M2</t>
  </si>
  <si>
    <t>1.18</t>
  </si>
  <si>
    <t>LOC-OBR-005</t>
  </si>
  <si>
    <t>LOCAÇÃO DA OBRA (GABARITO)</t>
  </si>
  <si>
    <t>1.19</t>
  </si>
  <si>
    <t>LOC-TOP-015</t>
  </si>
  <si>
    <t>LOCAÇÃO TOPOGRÁFICA ACIMA DE 50 PONTOS</t>
  </si>
  <si>
    <t>U</t>
  </si>
  <si>
    <t>1.20</t>
  </si>
  <si>
    <t>LOC-TOP-005</t>
  </si>
  <si>
    <t>LOCAÇÃO TOPOGRÁFICA ATE 20 PONTOS</t>
  </si>
  <si>
    <t>1.21</t>
  </si>
  <si>
    <t>LOC-TOP-010</t>
  </si>
  <si>
    <t>LOCAÇÃO TOPOGRÁFICA DE 20 A 50 PONTOS</t>
  </si>
  <si>
    <t>1.22</t>
  </si>
  <si>
    <t>ENS-SOL-045</t>
  </si>
  <si>
    <t>ENSAIO DE COMPACTACAO - AMOSTRAS NAO TRABALHADAS - ENERGIA MODIFICADA - SOLOS</t>
  </si>
  <si>
    <t>1.23</t>
  </si>
  <si>
    <t>ENS-SOL-035</t>
  </si>
  <si>
    <t>ENSAIO DE COMPACTACAO - AMOSTRAS NAO TRABALHADAS - ENERGIA NORMAL - SOLOS</t>
  </si>
  <si>
    <t>1.24</t>
  </si>
  <si>
    <t>ENS-SOL-050</t>
  </si>
  <si>
    <t>ENSAIO DE COMPACTACAO - AMOSTRAS TRABALHADAS - SOLOS</t>
  </si>
  <si>
    <t>1.25</t>
  </si>
  <si>
    <t>ENS-CON-005</t>
  </si>
  <si>
    <t>ENSAIO DE CONCRETO: CURA, FACEAMENTO, RUPTURA, EMISSÃO DE CERTIFICADOS - ATE 6 UNIDADES</t>
  </si>
  <si>
    <t>1.26</t>
  </si>
  <si>
    <t>ENS-SOL-065</t>
  </si>
  <si>
    <t>ENSAIO DE DENSIDADE REAL - SOLOS</t>
  </si>
  <si>
    <t>1.27</t>
  </si>
  <si>
    <t>ENS-SOL-095</t>
  </si>
  <si>
    <t>ENSAIO DE EXPANSIBILIDADE - SOLOS</t>
  </si>
  <si>
    <t>1.28</t>
  </si>
  <si>
    <t>ENS-SOL-015</t>
  </si>
  <si>
    <t>ENSAIO DE GRANULOMETRIA POR PENEIRAMENTO - SOLOS</t>
  </si>
  <si>
    <t>1.29</t>
  </si>
  <si>
    <t>ENS-SOL-020</t>
  </si>
  <si>
    <t>ENSAIO DE GRANULOMETRIA POR PENEIRAMENTO E SEDIMENTACAO - SOLOS</t>
  </si>
  <si>
    <t>1.30</t>
  </si>
  <si>
    <t>ENS-SOL-025</t>
  </si>
  <si>
    <t>ENSAIO DE LIMITE DE LIQUIDEZ - SOLOS</t>
  </si>
  <si>
    <t>1.31</t>
  </si>
  <si>
    <t>ENS-SOL-030</t>
  </si>
  <si>
    <t>ENSAIO DE LIMITE DE PLASTICIDADE - SOLOS</t>
  </si>
  <si>
    <t>1.32</t>
  </si>
  <si>
    <t>ENS-SOL-070</t>
  </si>
  <si>
    <t>ENSAIO DE MASSA ESPECIFICA - IN SITU - EMPREGO DO OLEO - SOLOS</t>
  </si>
  <si>
    <t>1.33</t>
  </si>
  <si>
    <t>ENS-SOL-085</t>
  </si>
  <si>
    <t>ENSAIO DE TEOR DE UMIDADE - EM LABORATORIO - SOLOS</t>
  </si>
  <si>
    <t>1.34</t>
  </si>
  <si>
    <t>ENS-SOL-075</t>
  </si>
  <si>
    <t>ENSAIO DE TEOR DE UMIDADE - METODO EXPEDITO DO ALCOOL - SOLOS</t>
  </si>
  <si>
    <t>1.35</t>
  </si>
  <si>
    <t>ENS-SOL-080</t>
  </si>
  <si>
    <t>ENSAIO DE TEOR DE UMIDADE - PROCESSO SPEEDY - SOLOS E AGREGADOS MIUDOS</t>
  </si>
  <si>
    <t>1.36</t>
  </si>
  <si>
    <t>ENS-SOL-010</t>
  </si>
  <si>
    <t>ENSAIO DE TERRAPLENAGEM - CAMADA FINAL DO ATERRO</t>
  </si>
  <si>
    <t>M3</t>
  </si>
  <si>
    <t>1.37</t>
  </si>
  <si>
    <t>ENS-SOL-005</t>
  </si>
  <si>
    <t>ENSAIOS DE TERRAPLENAGEM - CORPO DO ATERRO</t>
  </si>
  <si>
    <t>1.38</t>
  </si>
  <si>
    <t>ENS-SOL-100</t>
  </si>
  <si>
    <t>PREPARACAO DE AMOSTRAS PARA ENSAIO DE CARACTERIZACAO - SOLOS</t>
  </si>
  <si>
    <t>SUBTOTAL ITEM 1</t>
  </si>
  <si>
    <t>ADMINISTRAÇÃO LOCAL DE OBRAS</t>
  </si>
  <si>
    <t>2.1</t>
  </si>
  <si>
    <t>SINAPI</t>
  </si>
  <si>
    <t>AUXILIAR DE ESCRITORIO COM ENCARGOS COMPLEMENTARES</t>
  </si>
  <si>
    <t>2.2</t>
  </si>
  <si>
    <t>MESTRE DE OBRAS COM ENCARGOS COMPLEMENTARES</t>
  </si>
  <si>
    <t>2.3</t>
  </si>
  <si>
    <t>ENCARREGADO GERAL COM ENCARGOS COMPLEMENTARES</t>
  </si>
  <si>
    <t>2.4</t>
  </si>
  <si>
    <t>ENGENHEIRO CIVIL JUNIOR COM ENCARGOS COMPLEMENTARES</t>
  </si>
  <si>
    <t>2.5</t>
  </si>
  <si>
    <t>TÉCNICO EM SEGURANÇA DO TRABALHO COM ENCARGOS COMPLEMENTARES</t>
  </si>
  <si>
    <t>2.6</t>
  </si>
  <si>
    <t>VIGIA NOTURNO</t>
  </si>
  <si>
    <t>2.7</t>
  </si>
  <si>
    <t>GREIDISTA</t>
  </si>
  <si>
    <t>SUBTOTAL ITEM 2</t>
  </si>
  <si>
    <t>DEMOLIÇÕES E REMOÇÕES</t>
  </si>
  <si>
    <t>3.1</t>
  </si>
  <si>
    <t>02.11.01</t>
  </si>
  <si>
    <t>DEMOLIÇÃO DE PASSEIO OU LAJE DE CONCRETO MANUALMENTE</t>
  </si>
  <si>
    <t>3.2</t>
  </si>
  <si>
    <t>02.11.02</t>
  </si>
  <si>
    <t>DEMOLIÇÃO DE PASSEIO OU LAJE DE CONCRETO C/ EQUIP. PNEUMATICO</t>
  </si>
  <si>
    <t>3.3</t>
  </si>
  <si>
    <t>02.11.05</t>
  </si>
  <si>
    <t>DEMOLIÇÃO MANUAL DE ALVENARIA POLIEDRICA</t>
  </si>
  <si>
    <t>3.4</t>
  </si>
  <si>
    <t>02.11.07</t>
  </si>
  <si>
    <t>DEMOLIÇÃO DE REVESTIMENTO ASFALTICO COM EQUIP. PNEUMATICO</t>
  </si>
  <si>
    <t>3.5</t>
  </si>
  <si>
    <t>02.13.01</t>
  </si>
  <si>
    <t>DEMOLIÇÃO DE CONCRETO SIMPLES, INCLUSIVE AFASTAMENTO - MANUAL</t>
  </si>
  <si>
    <t>3.6</t>
  </si>
  <si>
    <t>02.13.02</t>
  </si>
  <si>
    <t>DEMOLIÇÃO DE CONCRETO ARMADO, INCLUSIVE AFASTAMENTO - MANUAL</t>
  </si>
  <si>
    <t>3.7</t>
  </si>
  <si>
    <t>02.14.01</t>
  </si>
  <si>
    <t>DEMOLIÇAO, DE ALVENARIA INCLUSIVE AFASTAMENTO DE ALVENARIA DE TIJOLOS E BLOCOS</t>
  </si>
  <si>
    <t>3.8</t>
  </si>
  <si>
    <t>DEM-PIS-050</t>
  </si>
  <si>
    <t>DEMOLIÇÃO DE CALÇADA PORTUGUESA, INCLUSIVE AFASTAMENTO</t>
  </si>
  <si>
    <t>3.9</t>
  </si>
  <si>
    <t>DEM-PAV-005</t>
  </si>
  <si>
    <t>DEMOLIÇÃO DE PAVIMENTAÇÃO COM PRÉ-MOLDADO DE CONCRETO</t>
  </si>
  <si>
    <t>3.10</t>
  </si>
  <si>
    <t>DEM-PIS-065</t>
  </si>
  <si>
    <t>DEMOLIÇÃO DE PAVIMENTO PARALELEPÍPEDO REJUNTADOS COM AREIA INCLUSIVE AFASTAMENTO E EMPILHAMENTO</t>
  </si>
  <si>
    <t>3.11</t>
  </si>
  <si>
    <t>DEM-REV-015</t>
  </si>
  <si>
    <t>DEMOLIÇÃO DE REVESTIMENTO DE PEDRA (MÁRMORE, GRANITO, ARDÓSIA, SÃO TOMÉ, ETC.), INCLUSIVE AFASTAMENTO</t>
  </si>
  <si>
    <t>3.12</t>
  </si>
  <si>
    <t>DEM-SAR-005</t>
  </si>
  <si>
    <t>DEMOLIÇÃO DE SARJETA OU SARJETÃO DE CONCRETO</t>
  </si>
  <si>
    <t>3.13</t>
  </si>
  <si>
    <t>02.15.01</t>
  </si>
  <si>
    <t>REMOÇÃO DE MEIO-FIO PREMOLDADO DE CONCRETO</t>
  </si>
  <si>
    <t>3.14</t>
  </si>
  <si>
    <t>02.15.02</t>
  </si>
  <si>
    <t>REMOÇÃO DE MEIO-FIO DE PEDRA (GNAISSE, BASALTO ETC.)</t>
  </si>
  <si>
    <t>3.15</t>
  </si>
  <si>
    <t>02.16.04</t>
  </si>
  <si>
    <t>DEMOLIÇAO, REMOÇAO E CARGA MECANICA DE GABIAO</t>
  </si>
  <si>
    <t>3.16</t>
  </si>
  <si>
    <t>02.23.01</t>
  </si>
  <si>
    <t>REMOÇÃO DE CERCA DE ARAME</t>
  </si>
  <si>
    <t>3.17</t>
  </si>
  <si>
    <t>02.23.03</t>
  </si>
  <si>
    <t>REMOÇÃO DE ALAMBRADO</t>
  </si>
  <si>
    <t>3.18</t>
  </si>
  <si>
    <t>DEM-IMP-005</t>
  </si>
  <si>
    <t>REMOÇÃO DE IMPERMEABILIZAÇÃO E PROTEÇÃO MECÂNICA</t>
  </si>
  <si>
    <t>3.19</t>
  </si>
  <si>
    <t>DNIT SICRO</t>
  </si>
  <si>
    <t>REMOÇÃO MANUAL DE CAMADA GRANULAR DO PAVIMENTO</t>
  </si>
  <si>
    <t>3.20</t>
  </si>
  <si>
    <t>REMOÇÃO MANUAL DE VEGETAÇÃO DANINHA</t>
  </si>
  <si>
    <t>3.21</t>
  </si>
  <si>
    <t>REMOÇÃO DE PLACA DE SINALIZAÇÃO</t>
  </si>
  <si>
    <t>3.22</t>
  </si>
  <si>
    <t>REMOÇÃO DE SINALIZAÇÃO HORIZONTAL COM MAÇARICO</t>
  </si>
  <si>
    <t>3.23</t>
  </si>
  <si>
    <t>02.26.01</t>
  </si>
  <si>
    <t>TRANSPORTE  DE MATERIAL DEMOLIDO EM CARRINHO DE MÃO, DMT &lt;= 50,0 M</t>
  </si>
  <si>
    <t>3.24</t>
  </si>
  <si>
    <t>02.26.02</t>
  </si>
  <si>
    <t>TRANSPORTE  DE MATERIAL DEMOLIDO EM CARRINHO DE MÃO, 50,0 M &lt; DMT &lt;= 100,0 M</t>
  </si>
  <si>
    <t>3.25</t>
  </si>
  <si>
    <t>02.27.01</t>
  </si>
  <si>
    <t>CARGA DE MATERIAL DEMOLIDO SOBRE CAMINHAO MANUAL</t>
  </si>
  <si>
    <t>3.26</t>
  </si>
  <si>
    <t>02.27.02</t>
  </si>
  <si>
    <t>CARGA DE MATERIAL DEMOLIDO SOBRE CAMINHAO MECÂNICA</t>
  </si>
  <si>
    <t>3.27</t>
  </si>
  <si>
    <t>02.28.01</t>
  </si>
  <si>
    <t>TRANSPORTE DE MATERIAL DEMOLIDO EM CAMINHÃO, DMT  &lt;= 1 KM</t>
  </si>
  <si>
    <t>3.28</t>
  </si>
  <si>
    <t>02.28.02</t>
  </si>
  <si>
    <t>TRANSPORTE DE MATERIAL DEMOLIDO EM CAMINHÃO, 1 KM &lt; DMT &lt;= 2 KM</t>
  </si>
  <si>
    <t>3.29</t>
  </si>
  <si>
    <t>02.28.03</t>
  </si>
  <si>
    <t>TRANSPORTE DE MATERIAL DEMOLIDO EM CAMINHÃO, 2 KM &lt; DMT &lt;= 5 KM</t>
  </si>
  <si>
    <t>M3KM</t>
  </si>
  <si>
    <t>3.30</t>
  </si>
  <si>
    <t>02.28.04</t>
  </si>
  <si>
    <t>TRANSPORTE DE MATERIAL DEMOLIDO EM CAMINHÃO, DMT  &gt; 5 KM</t>
  </si>
  <si>
    <t>SUBTOTAL ITEM 3</t>
  </si>
  <si>
    <t>SERVIÇOS DE LIMPEZA E MANUTENÇÃO</t>
  </si>
  <si>
    <t>4.1</t>
  </si>
  <si>
    <t>40.70.01</t>
  </si>
  <si>
    <t>CAIAÇÃO LISA SOBRE REBOCO OU CONCRETO</t>
  </si>
  <si>
    <t>4.2</t>
  </si>
  <si>
    <t>CAPINA MANUAL</t>
  </si>
  <si>
    <t>4.3</t>
  </si>
  <si>
    <t>ROÇADA MANUAL</t>
  </si>
  <si>
    <t>4.4</t>
  </si>
  <si>
    <t>LIMPEZA DE DESCIDA D'ÁGUA</t>
  </si>
  <si>
    <t>4.5</t>
  </si>
  <si>
    <t>PODA EM ALTURA DE ÁRVORE COM DIÂMETRO DE TRONCO MAIOR OU IGUAL A 0,20 M E MENOR QUE 0,40 M</t>
  </si>
  <si>
    <t>4.6</t>
  </si>
  <si>
    <t>PODA EM ALTURA DE ÁRVORE COM DIÂMETRO DE TRONCO MAIOR OU IGUAL A 0,40M E MENOR QUE 0,60 M</t>
  </si>
  <si>
    <t>4.7</t>
  </si>
  <si>
    <t>PODA EM ALTURA DE ÁRVORE COM DIÂMETRO DE TRONCO MAIOR OU IGUAL A 0,60M</t>
  </si>
  <si>
    <t>4.8</t>
  </si>
  <si>
    <t>PODA EM ALTURA DE ÁRVORE COM DIÂMETRO DE TRONCO MENOR QUE 0,20 M</t>
  </si>
  <si>
    <t>4.9</t>
  </si>
  <si>
    <t>RO-41292</t>
  </si>
  <si>
    <t>ROÇADA MANUAL LEVE (EXECUÇÃO, INCLUINDO REMOÇÃO DO MATERIAL ATÉ 5 KM)</t>
  </si>
  <si>
    <t>4.10</t>
  </si>
  <si>
    <t>RO-41295</t>
  </si>
  <si>
    <t>ROÇADA MECANIZADA (EXECUÇÃO, INCLUINDO REMOÇÃO DO MATERIAL ATÉ 5 KM)</t>
  </si>
  <si>
    <t>4.11</t>
  </si>
  <si>
    <t>COMP.002</t>
  </si>
  <si>
    <t>VARRIÇÃO    MANUAL    DE    VIAS    E LOGRADOUROS PÚBLICOS (EIXO)</t>
  </si>
  <si>
    <t>KMxEIXO</t>
  </si>
  <si>
    <t>4.12</t>
  </si>
  <si>
    <t>COMP.003</t>
  </si>
  <si>
    <t>TRANSPLANTIO DE ÁRVORES</t>
  </si>
  <si>
    <t>4.13</t>
  </si>
  <si>
    <t>COMP.004</t>
  </si>
  <si>
    <t>TRITURAGEM DE RESÍDUOS ORGÂNICOS PROVENIENTES DAS PODAS DE ÁRVORES E LIMPEZA DE FOLHAGEM E FORRAGEM</t>
  </si>
  <si>
    <t>4.14</t>
  </si>
  <si>
    <t>02.31.01</t>
  </si>
  <si>
    <t>SUP. ARVORE PEQ. PORTE (ATE 3M)INCLUS. CORTE LENHA</t>
  </si>
  <si>
    <t xml:space="preserve">UN </t>
  </si>
  <si>
    <t>4.15</t>
  </si>
  <si>
    <t>02.31.02</t>
  </si>
  <si>
    <t>SUPRESSAO ARVORE MEDIO PORTE INCLUS. CORTE LINHA</t>
  </si>
  <si>
    <t>4.16</t>
  </si>
  <si>
    <t>02.31.03</t>
  </si>
  <si>
    <t>SUPRESSAO ARVORE GRANDE PORTE INCLUS. CORTE LENHA</t>
  </si>
  <si>
    <t>SUBTOTAL ITEM 4</t>
  </si>
  <si>
    <t>SERVIÇOS DE MOVIMENTAÇÃO EM TERRA / BOTA FORA</t>
  </si>
  <si>
    <t>5.1</t>
  </si>
  <si>
    <t>TER-API-005</t>
  </si>
  <si>
    <t>APILOAMENTO DO FUNDO DE VALAS COM SOQUETE</t>
  </si>
  <si>
    <t>5.2</t>
  </si>
  <si>
    <t>TER-ATE-015</t>
  </si>
  <si>
    <t>ATERRO     COMPACTADO     MANUAL, COM SOQUETE</t>
  </si>
  <si>
    <t>5.3</t>
  </si>
  <si>
    <t>TER-ATE-010</t>
  </si>
  <si>
    <t>ATERRO  COMPACTADO  COM  PLACA VIBRATÓRIA</t>
  </si>
  <si>
    <t>5.4</t>
  </si>
  <si>
    <t>TER-ESC-050</t>
  </si>
  <si>
    <t>ESCAVAÇÃO    MANUAL    DE    TERRA (DESATERRO MANUAL)</t>
  </si>
  <si>
    <t>5.5</t>
  </si>
  <si>
    <t>TER-ESC-015</t>
  </si>
  <si>
    <t>ESCAVAÇÃO  E  CARGA  MECANIZADA EM MATERIAL DE 1ª CATEGORIA</t>
  </si>
  <si>
    <t>5.6</t>
  </si>
  <si>
    <t>TER-ESC-020</t>
  </si>
  <si>
    <t>ESCAVAÇÃO  E  CARGA  MECANIZADA EM MATERIAL DE 2ª CATEGORIA</t>
  </si>
  <si>
    <t>5.7</t>
  </si>
  <si>
    <t>ESCAVAÇÃO HORIZONTAL EM SOLO DE 1A CATEGORIA COM TRATOR DE ESTEIRAS (170HP/LÂMINA: 5,20M3). AF_07/2020</t>
  </si>
  <si>
    <t>5.8</t>
  </si>
  <si>
    <t>ESCAVAÇÃO HORIZONTAL, INCLUINDO CARGA E DESCARGA EM SOLO DE 1A CATEGORIA COM TRATOR DE ESTEIRAS (150HP/LÂMINA: 3,18M3). AF_07/2020</t>
  </si>
  <si>
    <t>5.9</t>
  </si>
  <si>
    <t>ESCAVAÇÃO HORIZONTAL, INCLUINDO ESCARIFICAÇÃO EM SOLO DE 2A CATEGORIA COM TRATOR DE ESTEIRAS (150HP/LÂMINA: 3,18M3). AF_07/2020</t>
  </si>
  <si>
    <t>5.10</t>
  </si>
  <si>
    <t>ESCAVAÇÃO HORIZONTAL, INCLUINDO ESCARIFICAÇÃO EM SOLO DE 2A CATEGORIA COM TRATOR DE ESTEIRAS (347HP/LÂMINA: 8,70M3). AF_07/2020</t>
  </si>
  <si>
    <t>5.11</t>
  </si>
  <si>
    <t>TER-ESC-040</t>
  </si>
  <si>
    <t>ESCAVAÇÃO MANUAL DE VALAS 1,50 M &lt; H &lt;= 3,00 M</t>
  </si>
  <si>
    <t>5.12</t>
  </si>
  <si>
    <t>TER-ESC-045</t>
  </si>
  <si>
    <t>ESCAVAÇÃO MANUAL DE VALAS 3,00 M &lt; H &lt;= 5,00 M</t>
  </si>
  <si>
    <t>5.13</t>
  </si>
  <si>
    <t>TER-ESC-035</t>
  </si>
  <si>
    <t>ESCAVAÇÃO MANUAL DE VALAS H &lt;= 1,50 M</t>
  </si>
  <si>
    <t>5.14</t>
  </si>
  <si>
    <t>40.32.10</t>
  </si>
  <si>
    <t>ESCAV. MECANICA DE VALAS C/ DESC. LATERAL H&lt;=1,5M</t>
  </si>
  <si>
    <t>5.15</t>
  </si>
  <si>
    <t>40.32.11</t>
  </si>
  <si>
    <t>ESCAV.MECANICA DE VALAS DESC. LATERAL 1,5M&lt;H&lt;=3,0M</t>
  </si>
  <si>
    <t>5.16</t>
  </si>
  <si>
    <t>40.32.12</t>
  </si>
  <si>
    <t>ESCAV.MECANICA DE VALAS DESC. LATERAL 3,0M&lt;H&lt;=5,0M</t>
  </si>
  <si>
    <t>5.17</t>
  </si>
  <si>
    <t>40.32.13</t>
  </si>
  <si>
    <t>ESCAV. MECANICA DE VALAS C/ DESC. LATERAL H&gt;=5,0M</t>
  </si>
  <si>
    <t>5.18</t>
  </si>
  <si>
    <t>40.32.15</t>
  </si>
  <si>
    <t>ESCAV.MECANICA DE VALAS C/ DESC.S/CAMINHAO H&lt;=1,5M</t>
  </si>
  <si>
    <t>5.19</t>
  </si>
  <si>
    <t>40.32.16</t>
  </si>
  <si>
    <t>ESCAV.MECANICA DE VALAS DESC.S/CAMINHAO 1,5M&lt;H&lt;=3M</t>
  </si>
  <si>
    <t>5.20</t>
  </si>
  <si>
    <t>40.32.17</t>
  </si>
  <si>
    <t>ESCAV.MECANICA DE VALAS DESC.S/CAMINHAO 3,0M&lt;H&lt;=5M</t>
  </si>
  <si>
    <t>5.21</t>
  </si>
  <si>
    <t>40.32.18</t>
  </si>
  <si>
    <t>ESCAV. MECANICA DE VALAS DESC.S/ CAMINHAO H&gt;=5,0M</t>
  </si>
  <si>
    <t>5.22</t>
  </si>
  <si>
    <t>COMP.005</t>
  </si>
  <si>
    <t>ESCAVAÇÃO SUBMERSA COM DRAGA DE MANDIBULA</t>
  </si>
  <si>
    <t>5.23</t>
  </si>
  <si>
    <t>TER-ECR-005</t>
  </si>
  <si>
    <t>ESCORAMENTO DE VALA TIPO CONTÍNUO EMPREGANDO PRANCHAS E LONGARINAS DE PEROBA</t>
  </si>
  <si>
    <t>5.24</t>
  </si>
  <si>
    <t>TER-ECR-010</t>
  </si>
  <si>
    <t>ESCORAMENTO DE VALA TIPO DESCONTÍNUO EMPREGANDO PRANCHAS E LONGARINAS DE PEROBA</t>
  </si>
  <si>
    <t>5.25</t>
  </si>
  <si>
    <t>ESPALHAMENTO DE MATERIAL COM TRATOR DE ESTEIRAS. AF_11/2019</t>
  </si>
  <si>
    <t>5.26</t>
  </si>
  <si>
    <t>TER-REA-010</t>
  </si>
  <si>
    <t>REATERRO COMPACTADO DE VALA COM EQUIPAMENTO PLACA VIBRATÓRIA</t>
  </si>
  <si>
    <t>5.27</t>
  </si>
  <si>
    <t>TER-REA-005</t>
  </si>
  <si>
    <t>REATERRO MANUAL DE VALA</t>
  </si>
  <si>
    <t>5.28</t>
  </si>
  <si>
    <t>REGULARIZACAO   DE   SUPERFICIES EM TERRA COM MOTONIVELADORA</t>
  </si>
  <si>
    <t>5.29</t>
  </si>
  <si>
    <t>TER-REG-015</t>
  </si>
  <si>
    <t>REGULARIZAÇÃO  E   COMPACTAÇÃO DE TERRENO COM ROLO VIBRATÓRIO</t>
  </si>
  <si>
    <t>5.30</t>
  </si>
  <si>
    <t>TER-REG-010</t>
  </si>
  <si>
    <t>REGULARIZAÇÃO E COMPACTAÇÃO DE TERRENO COM PLACA VIBRATÓRIA</t>
  </si>
  <si>
    <t>5.31</t>
  </si>
  <si>
    <t>TER-REG-005</t>
  </si>
  <si>
    <t>REGULARIZAÇÃO E COMPACTAÇÃO DE TERRENO MANUAL, COM SOQUETE</t>
  </si>
  <si>
    <t>5.32</t>
  </si>
  <si>
    <t>TRA-CAÇ-016</t>
  </si>
  <si>
    <t>TRANSPORTE DE MATERIAL DEMOLIDO EM CAÇAMBA</t>
  </si>
  <si>
    <t>SUBTOTAL ITEM 5</t>
  </si>
  <si>
    <t>SERVIÇOS DE DRENAGEM</t>
  </si>
  <si>
    <t>6.1</t>
  </si>
  <si>
    <t>DRE-CXS-031</t>
  </si>
  <si>
    <t>CAIXA DE CAPTAÇÃO E DRENAGEM TIPO F (120 X 120 X 150 CM), D = 500 MM A 1500MM, INCLUSIVE ESCAVAÇÃO, REATERRO E BOTA FORA</t>
  </si>
  <si>
    <t>6.2</t>
  </si>
  <si>
    <t>DRE-BOC-010</t>
  </si>
  <si>
    <t>BOCA DE LOBO SIMPLES (TIPO B - CONCRETO), QUADRO, GRELHA E CANTONEIRA, INCLUSIVE ESCAVAÇÃO, REATERRO E BOTA-FORA</t>
  </si>
  <si>
    <t>6.3</t>
  </si>
  <si>
    <t>ED-14718</t>
  </si>
  <si>
    <t>CANALETA PARA DRENAGEM, EM CONCRETO COM FCK 15MPA, MOLDADA IN LOCO, SEÇÃO 30X30CM, FORMA EM CONTRA BARRANCO, COM GRELHA EM BARRA REDONDA DN 12,5MM (1/2") E REQUADRO EM BARRA REDONDA DN 20MM (3/4") COM UMA (1) DEMÃO DE FUNDO ANTICORROSIVO E DUAS (2) DEMÃOS DE PINTURA ESMALTE, INCLUSIVE ESCAVAÇÃO, REATERRO COM TRANSPORTE E RETIRADA DO MATERIAL ESCAVADO (EM CAÇAMBA)</t>
  </si>
  <si>
    <t>6.4</t>
  </si>
  <si>
    <t>19.31.02</t>
  </si>
  <si>
    <t>CANALETA PARA DRENAGEM PADRÃO SUDECAP, TIPO 2 - D= 300 MM, PREMOLDADA DE CONCRETO</t>
  </si>
  <si>
    <t>6.5</t>
  </si>
  <si>
    <t>19.31.04</t>
  </si>
  <si>
    <t>CANALETA PARA DRENAGEM PADRÃO SUDECAP, TIPO 2 - D= 500 MM, PREMOLDADA DE CONCRETO</t>
  </si>
  <si>
    <t>6.6</t>
  </si>
  <si>
    <t>19.31.05</t>
  </si>
  <si>
    <t>CANALETA PARA DRENAGEM PADRÃO SUDECAP, TIPO 2 - D= 600 MM, PREMOLDADA DE CONCRETO</t>
  </si>
  <si>
    <t>6.7</t>
  </si>
  <si>
    <t>19.07.01</t>
  </si>
  <si>
    <t>CONCRETO PARA BERÇO DE REDE TUBULAR TRAÇO 1:3:6, INCLUSIVE LANÇAMENTO</t>
  </si>
  <si>
    <t>6.8</t>
  </si>
  <si>
    <t>19.08.01</t>
  </si>
  <si>
    <t>FORMA   PARA   BERÇO   EM   TABUA, INCLUSIVE DESFORMA</t>
  </si>
  <si>
    <t>6.9</t>
  </si>
  <si>
    <t>DRE-TUB-110</t>
  </si>
  <si>
    <t>FORNECIMENTO E ASSENTAMENTO DE TUBO PVC FLEXÍVEL CORRUGADO, PERFURADO, DN 100 MM (4"), PARA DRENAGEM</t>
  </si>
  <si>
    <t>6.10</t>
  </si>
  <si>
    <t>DRE-TUB-065</t>
  </si>
  <si>
    <t>FORNECIMENTO, ASSENTAMENTO E REJUNTAMENTO DE TUBO DE CONCRETO ARMADO PA1 D = 400 MM</t>
  </si>
  <si>
    <t>6.11</t>
  </si>
  <si>
    <t>DRE-TUB-075</t>
  </si>
  <si>
    <t>FORNECIMENTO, ASSENTAMENTO E REJUNTAMENTO DE TUBO DE CONCRETO ARMADO PA1 D = 600 MM</t>
  </si>
  <si>
    <t>6.12</t>
  </si>
  <si>
    <t>DRE-TUB-080</t>
  </si>
  <si>
    <t>FORNECIMENTO, ASSENTAMENTO E REJUNTAMENTO DE TUBO DE CONCRETO ARMADO PA1 D = 800 MM</t>
  </si>
  <si>
    <t>6.13</t>
  </si>
  <si>
    <t>DRE-TUB-085</t>
  </si>
  <si>
    <t>FORNECIMENTO, ASSENTAMENTO E REJUNTAMENTO DE TUBO DE CONCRETO ARMADO PA1 D = 1000 MM</t>
  </si>
  <si>
    <t>6.14</t>
  </si>
  <si>
    <t>ED-51139</t>
  </si>
  <si>
    <t>GUIA DE MEIO-FIO, EM CONCRETO COM FCK 20MPA, PRÉ-MOLDADA, MFC-01 PADRÃO DEER-MG, DIMENSÕES (12X16,7X35)CM, EXCLUSIVE SARJETA, INCLUSIVE ESCAVAÇÃO, APILOAMENTO E TRANSPORTE COM RETIRADA DO MATERIAL ESCAVADO (EM CAÇAMBA)</t>
  </si>
  <si>
    <t>6.15</t>
  </si>
  <si>
    <t>ED-51140</t>
  </si>
  <si>
    <t>GUIA DE MEIO-FIO, EM CONCRETO COM FCK 20MPA, PRÉ-MOLDADA, MFC-03 PADRÃO DEER-MG, DIMENSÕES (12X18X45)CM, EXCLUSIVE SARJETA, INCLUSIVE ESCAVAÇÃO, APILOAMENTO E TRANSPORTE COM RETIRADA DO MATERIAL ESCAVADO (EM CAÇAMBA)</t>
  </si>
  <si>
    <t>6.16</t>
  </si>
  <si>
    <t>6.17</t>
  </si>
  <si>
    <t>DRE-POÇ-035</t>
  </si>
  <si>
    <t>POÇO DE VISITA PARA REDE TUBULAR TIPO A DN 1000, EXCLUSIVE ESCAVAÇÃO, REATERRO E BOTA FORA</t>
  </si>
  <si>
    <t>6.18</t>
  </si>
  <si>
    <t>RO-40647</t>
  </si>
  <si>
    <t>SARJETA DE CONCRETO EM CORTE TIPO DR.SCC-X/Y. LARGURA = 50 CM TIPO 40/10 (EXECUÇÃO, INCLUINDO ESCAVAÇÃO, FORNECIMENTO E TRANSPORTE DE TODOS OS MATERIAIS)</t>
  </si>
  <si>
    <t>6.19</t>
  </si>
  <si>
    <t>RO-40648</t>
  </si>
  <si>
    <t>SARJETA DE CONCRETO EM CORTE TIPO DR.SCC-X/Y. LARGURA = 50 CM TIPO 40/15 (EXECUÇÃO, INCLUINDO ESCAVAÇÃO, FORNECIMENTO E TRANSPORTE DE TODOS OS MATERIAIS)</t>
  </si>
  <si>
    <t>6.20</t>
  </si>
  <si>
    <t>ED-14762</t>
  </si>
  <si>
    <t>SARJETA DE CONCRETO URBANO (SCU), TIPO 1, COM FCK 15 MPA, LARGURA DE 50CM COM INCLINAÇÃO DE 3%, ESP. 7CM, PADRÃO DEER-MG, EXCLUSIVE MEIO-FIO, INCLUSIVE ESCAVAÇÃO, APILAOMENTO E TRANSPORTE COM RETIRADA DO MATERIAL ESCAVADO (EM CAÇAMBA)</t>
  </si>
  <si>
    <t>6.21</t>
  </si>
  <si>
    <t>DRE-TAM-005</t>
  </si>
  <si>
    <t>TAMPÃO  DE  FERRO  FUNDIDO  PARA POÇO DE VISITA</t>
  </si>
  <si>
    <t>6.22</t>
  </si>
  <si>
    <t>19.10.03</t>
  </si>
  <si>
    <t>ALA DE REDE TUBULAR, D=600MM</t>
  </si>
  <si>
    <t>6.23</t>
  </si>
  <si>
    <t>19.10.05</t>
  </si>
  <si>
    <t>ALA DE REDE TUBULAR, D=800MM</t>
  </si>
  <si>
    <t>6.24</t>
  </si>
  <si>
    <t>19.10.07</t>
  </si>
  <si>
    <t>ALA DE REDE TUBULAR, D=1000MM</t>
  </si>
  <si>
    <t>6.25</t>
  </si>
  <si>
    <t>19.10.09</t>
  </si>
  <si>
    <t>ALA DE REDE TUBULAR, D=1200MM</t>
  </si>
  <si>
    <t>6.26</t>
  </si>
  <si>
    <t>19.10.11</t>
  </si>
  <si>
    <t>ALA DE REDE TUBULAR, D=1500MM</t>
  </si>
  <si>
    <t>6.27</t>
  </si>
  <si>
    <t>19.23.03</t>
  </si>
  <si>
    <t>DESCIDA D'ÁGUA TIPO DEGRAU - PADRÃO SUDECAP, D=600MM</t>
  </si>
  <si>
    <t>6.28</t>
  </si>
  <si>
    <t>19.23.05</t>
  </si>
  <si>
    <t>DESCIDA D'ÁGUA TIPO DEGRAU - PADRÃO SUDECAP, D=800MM</t>
  </si>
  <si>
    <t>6.29</t>
  </si>
  <si>
    <t>19.23.07</t>
  </si>
  <si>
    <t>DESCIDA D'ÁGUA TIPO DEGRAU - PADRÃO SUDECAP, D=1000MM</t>
  </si>
  <si>
    <t>6.30</t>
  </si>
  <si>
    <t>19.23.09</t>
  </si>
  <si>
    <t>DESCIDA D'ÁGUA TIPO DEGRAU - PADRÃO SUDECAP, D=1200MM</t>
  </si>
  <si>
    <t>6.31</t>
  </si>
  <si>
    <t>COPASA</t>
  </si>
  <si>
    <t>GEOMEMBRANA PEAD E = 1,0 MM, FORNECIMENTO E ASSENTAMENTO</t>
  </si>
  <si>
    <t>6.32</t>
  </si>
  <si>
    <t>GEOMEMBRANA PEAD E = 1,5 MM, FORNECIMENTO E ASSENTAMENTO</t>
  </si>
  <si>
    <t>6.33</t>
  </si>
  <si>
    <t>GEOMEMBRANA PEAD E = 2,0 MM, FORNECIMENTO E ASSENTAMENTO</t>
  </si>
  <si>
    <t>6.34</t>
  </si>
  <si>
    <t>GEOMEMBRANA PEAD- MOBILIZACAO E DESMOBILIZACAO</t>
  </si>
  <si>
    <t>6.35</t>
  </si>
  <si>
    <t>GEOMEMBRANA - SOLDA ATRAVES DO PROCESSO DE TERMOFUSAO E/OU EXTRUSÃO</t>
  </si>
  <si>
    <t>DIA</t>
  </si>
  <si>
    <t>SUBTOTAL ITEM 6</t>
  </si>
  <si>
    <t>SERVIÇOS DE TRANSPORTES</t>
  </si>
  <si>
    <t>7.1</t>
  </si>
  <si>
    <t>TRA-CAR-005</t>
  </si>
  <si>
    <t>CARGA DE MATERIAL DE QUALQUER NATUREZA SOBRE CAMINHÃO  - MANUAL</t>
  </si>
  <si>
    <t>7.2</t>
  </si>
  <si>
    <t>TRA-CAR-010</t>
  </si>
  <si>
    <t>CARGA DE MATERIAL DE QUALQUER NATUREZA SOBRE CAMINHÃO  - MECÂNICA</t>
  </si>
  <si>
    <t>7.3</t>
  </si>
  <si>
    <t>TRA-CAM-010</t>
  </si>
  <si>
    <t>TRANSPORTE    DE    MATERIAL    DE QUALQUER NATUREZA EM CAMINHÃO 1 KM &lt; DMT &lt;= 2 KM (DENTRO DO PERÍMETRO URBANO)</t>
  </si>
  <si>
    <t>7.4</t>
  </si>
  <si>
    <t>TRA-MAO-010</t>
  </si>
  <si>
    <t>TRANSPORTE DE MATERIAL DE QUALQUER NATUREZA CARRINHO DE MÃO 50 M &lt; DMT &lt;= 100 M</t>
  </si>
  <si>
    <t>7.5</t>
  </si>
  <si>
    <t>TRA-MAO-005</t>
  </si>
  <si>
    <t>TRANSPORTE DE MATERIAL DE QUALQUER NATUREZA CARRINHO DE MÃO DMT &lt;= 50 M</t>
  </si>
  <si>
    <t>7.6</t>
  </si>
  <si>
    <t>TRA-CAM-015</t>
  </si>
  <si>
    <t>TRANSPORTE DE MATERIAL DE QUALQUER NATUREZA EM CAMINHÃO 2 KM &lt; DMT &lt;= 5 KM (DENTRO DO PERÍMETRO URBANO)</t>
  </si>
  <si>
    <t>M3X KM</t>
  </si>
  <si>
    <t>7.7</t>
  </si>
  <si>
    <t>TRA-CAM-005</t>
  </si>
  <si>
    <t>TRANSPORTE DE MATERIAL DE QUALQUER NATUREZA EM CAMINHÃO DMT &lt;= 1 KM (DENTRO DO PERÍMETRO URBANO)</t>
  </si>
  <si>
    <t>7.8</t>
  </si>
  <si>
    <t>TRA-CAM-020</t>
  </si>
  <si>
    <t>TRANSPORTE DE MATERIAL DE QUALQUER NATUREZA EM CAMINHÃO DMT &gt; 5 KM (DENTRO DO PERÍMETRO URBANO)</t>
  </si>
  <si>
    <t>SUBTOTAL ITEM 7</t>
  </si>
  <si>
    <t>SERVIÇOS DE MANUTENÇÃO EM PAVIMENTAÇÃO E FORNECIMENTO DE MÁQUINAS E EQUIPAMENTOS</t>
  </si>
  <si>
    <t>8.1</t>
  </si>
  <si>
    <t>20.07.03</t>
  </si>
  <si>
    <t>BASE ESTAB. GRANUL., COMP. ENERG. PROCTOR MODIF. COM BRITA BICA CORRIDA (AGREGADO DE PEDREIRA)</t>
  </si>
  <si>
    <t>8.2</t>
  </si>
  <si>
    <t>CAMINHÃO BASCULANTE 10 M3, TRUCADO CABINE SIMPLES, PESO BRUTO TOTAL 23.000 KG, CARGA ÚTIL MÁXIMA 15.935 KG, DISTÂNCIA ENTRE EIXOS 4,80 M, POTÊNCIA 230 CV INCLUSIVE CAÇAMBA METÁLICA - CHP DIURNO. AF_06/2014</t>
  </si>
  <si>
    <t>CHP</t>
  </si>
  <si>
    <t>8.3</t>
  </si>
  <si>
    <t>CAMINHÃO BASCULANTE 10 M3, TRUCADO CABINE SIMPLES, PESO BRUTO TOTAL 23.000 KG, CARGA ÚTIL MÁXIMA 15.935 KG, DISTÂNCIA ENTRE EIXOS 4,80 M, POTÊNCIA 230 CV INCLUSIVE CAÇAMBA METÁLICA - CHI DIURNO. AF_06/2014</t>
  </si>
  <si>
    <t>CHI</t>
  </si>
  <si>
    <t>8.4</t>
  </si>
  <si>
    <t>CAMINHÃO PIPA 10.000 L TRUCADO, PESO BRUTO TOTAL 23.000 KG, CARGA ÚTIL MÁXIMA 15.935 KG, DISTÂNCIA ENTRE EIXOS 4,8 M, POTÊNCIA 230 CV, INCLUSIVE TANQUE DE AÇO PARA TRANSPORTE DE ÁGUA - CHP DIURNO. AF_06/2014</t>
  </si>
  <si>
    <t>8.5</t>
  </si>
  <si>
    <t>CAMINHÃO PIPA 10.000 L TRUCADO, PESO BRUTO TOTAL 23.000 KG, CARGA ÚTIL MÁXIMA 15.935 KG, DISTÂNCIA ENTRE EIXOS 4,8 M, POTÊNCIA 230 CV, INCLUSIVE TANQUE DE AÇO PARA TRANSPORTE DE ÁGUA - CHI DIURNO. AF_06/2014</t>
  </si>
  <si>
    <t>8.6</t>
  </si>
  <si>
    <t>CONCRETO BETUMINOSO USINADO A QUENTE (CBUQ), CAMADA DE ROLAMENTO - FORN. E APLICAÇÃO. EXCLUSIVE TRANSPORTE.</t>
  </si>
  <si>
    <t>8.7</t>
  </si>
  <si>
    <t>TRATOR DE PNEUS COM POTÊNCIA DE 122 CV, TRAÇÃO 4X4, COM VASSOURA MECÂNICA ACOPLADA - CHP DIURNO. AF_02/2017</t>
  </si>
  <si>
    <t>8.8</t>
  </si>
  <si>
    <t>TRATOR DE PNEUS COM POTÊNCIA DE 122 CV, TRAÇÃO 4X4, COM VASSOURA MECÂNICA ACOPLADA - CHI DIURNO. AF_02/2017</t>
  </si>
  <si>
    <t>8.9</t>
  </si>
  <si>
    <t>ESCAVADEIRA HIDRÁULICA SOBRE ESTEIRAS, CAÇAMBA 0,80 M3, PESO OPERACIONAL 17 T, POTENCIA BRUTA 111 HP - CHP DIURNO. AF_06/2014</t>
  </si>
  <si>
    <t>8.10</t>
  </si>
  <si>
    <t>ESCAVADEIRA HIDRÁULICA SOBRE ESTEIRAS, CAÇAMBA 0,80 M3, PESO OPERACIONAL 17 T, POTENCIA BRUTA 111 HP - CHI DIURNO. AF_06/2014</t>
  </si>
  <si>
    <t>8.11</t>
  </si>
  <si>
    <t>FRESAGEM DE PAVIMENTO ASFÁLTICO (PROFUNDIDADE ATÉ 5,0 CM) - EXCLUSIVE TRANSPORTE. AF_11/2019</t>
  </si>
  <si>
    <t>8.12</t>
  </si>
  <si>
    <t>RO-51228</t>
  </si>
  <si>
    <t>IMPRIMAÇÃO (EXECUÇÃO E FORNECIMENTO DO MATERIAL BETUMINOSO, EXCLUSIVE TRANSPORTE DO MATERIAL BETUMINOSO)</t>
  </si>
  <si>
    <t>8.13</t>
  </si>
  <si>
    <t>MOTONIVELADORA POTÊNCIA BÁSICA LÍQUIDA (PRIMEIRA MARCHA) 125 HP, PESO BRUTO 13032 KG, LARGURA DA LÂMINA DE 3,7 M - CHP DIURNO. AF_06/2014</t>
  </si>
  <si>
    <t>8.14</t>
  </si>
  <si>
    <t>MOTONIVELADORA POTÊNCIA BÁSICA LÍQUIDA (PRIMEIRA MARCHA) 125 HP, PESO BRUTO 13032 KG, LARGURA DA LÂMINA DE 3,7 M - CHI DIURNO. AF_06/2014</t>
  </si>
  <si>
    <t>8.15</t>
  </si>
  <si>
    <t>EXECUÇÃO DE PINTURA DE LIGAÇÃO COM EMULSÃO ASFÁLTICA RR-2C. AF_11/2019</t>
  </si>
  <si>
    <t>8.16</t>
  </si>
  <si>
    <t>OBR-VIA-218</t>
  </si>
  <si>
    <t>PISO DE CONCRETO PRÉ-MOLDADO INTERTRAVADO E = 10 CM - FCK = 35 MPA, INCLUINDO FORNECIMENTO E TRANSPORTE DE TODOS OS MATERIAIS, COLCHÃO DE ASSENTAMENTO E = 6 CM</t>
  </si>
  <si>
    <t>8.17</t>
  </si>
  <si>
    <t>OBR-VIA-219</t>
  </si>
  <si>
    <t>PISO DE CONCRETO PRÉ-MOLDADO INTERTRAVADO E = 10 CM - FCK = 40 MPA, INCLUINDO FORNECIMENTO E TRANSPORTE DE TODOS OS MATERIAIS, COLCHÃO DE ASSENTAMENTO E = 6 CM</t>
  </si>
  <si>
    <t>8.18</t>
  </si>
  <si>
    <t>OBR-VIA-216</t>
  </si>
  <si>
    <t>PISO DE CONCRETO PRÉ-MOLDADO INTERTRAVADO E = 6 CM - FCK = 35 MPA, INCLUINDO FORNECIMENTO E TRANSPORTE DE TODOS OS MATERIAIS, COLCHÃO DE ASSENTAMENTO E = 6 CM</t>
  </si>
  <si>
    <t>8.19</t>
  </si>
  <si>
    <t>OBR-VIA-217</t>
  </si>
  <si>
    <t>PISO DE CONCRETO PRÉ-MOLDADO INTERTRAVADO E = 8 CM - FCK = 35 MPA, INCLUINDO FORNECIMENTO E TRANSPORTE DE TODOS OS MATERIAIS, COLCHÃO DE ASSENTAMENTO E = 6 CM</t>
  </si>
  <si>
    <t>8.20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</si>
  <si>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</si>
  <si>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8.21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</si>
  <si>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</si>
  <si>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8.22</t>
  </si>
  <si>
    <t>ROLO COMPACTADOR VIBRATÓRIO TANDEM AÇO LISO, POTÊNCIA 58 HP, PESO SEM/COM LASTRO 6,5 / 9,4 T, LARGURA DE TRABALHO 1,2 M - CHP DIURNO. AF_06/2014</t>
  </si>
  <si>
    <t>8.23</t>
  </si>
  <si>
    <t>ROLO COMPACTADOR VIBRATÓRIO TANDEM AÇO LISO, POTÊNCIA 58 HP, PESO SEM/COM LASTRO 6,5 / 9,4 T, LARGURA DE TRABALHO 1,2 M - CHI DIURNO. AF_06/2014</t>
  </si>
  <si>
    <t>8.24</t>
  </si>
  <si>
    <t>COMP.006</t>
  </si>
  <si>
    <t>CAMINHÃO TOCO, PBT 16.000 KG, CARGA ÚTIL MÁX. 10.685 KG, DIST. ENTRE EIXOS 4,8 M, POTÊNCIA 189 CV, INCLUSIVE COMPACTADOR DE LIXO ACOPLADO, DIMEN. APROX. 2,5 X 7,00 X 0,50 M</t>
  </si>
  <si>
    <t>8.25</t>
  </si>
  <si>
    <t>COMP.007</t>
  </si>
  <si>
    <t>CAMINHÃO TRUCADO (C/ TERCEIRO EIXO) ELETRÔNICO - POTÊNCIA 231CV - PBT = 22000KG - DIST. ENTRE EIXOS 5170 MM - INCLUSIVE COMPACTADOR DE LIXO ACOPLADO</t>
  </si>
  <si>
    <t>8.26</t>
  </si>
  <si>
    <t>PÁ CARREGADEIRA SOBRE RODAS, POTÊNCIA 197 HP, CAPACIDADE DA CAÇAMBA 2,5 A 3,5 M3, PESO OPERACIONAL 18338 KG - CHP DIURNO. AF_06/2014</t>
  </si>
  <si>
    <t>8.27</t>
  </si>
  <si>
    <t>PÁ CARREGADEIRA SOBRE RODAS, POTÊNCIA 197 HP, CAPACIDADE DA CAÇAMBA 2,5 A 3,5 M3, PESO OPERACIONAL 18338 KG - CHI DIURNO. AF_06/2014</t>
  </si>
  <si>
    <t>8.28</t>
  </si>
  <si>
    <t>ROLO COMPACTADOR VIBRATÓRIO PÉ DE CARNEIRO, OPERADO POR CONTROLE REMOTO, POTÊNCIA 12,5 KW, PESO OPERACIONAL 1,675 T, LARGURA DE TRABALHO 0,85 M - CHP DIURNO. AF_02/2016</t>
  </si>
  <si>
    <t>8.29</t>
  </si>
  <si>
    <t>ROLO COMPACTADOR VIBRATÓRIO PÉ DE CARNEIRO, OPERADO POR CONTROLE REMOTO, POTÊNCIA 12,5 KW, PESO OPERACIONAL 1,675 T, LARGURA DE TRABALHO 0,85 M - CHI DIURNO. AF_02/2016</t>
  </si>
  <si>
    <t>8.30</t>
  </si>
  <si>
    <t>TRATOR DE ESTEIRAS, POTÊNCIA 170 HP, PESO OPERACIONAL 19 T, CAÇAMBA 5,2 M3 - CHP DIURNO. AF_06/2014</t>
  </si>
  <si>
    <t>8.31</t>
  </si>
  <si>
    <t>TRATOR DE ESTEIRAS, POTÊNCIA 170 HP, PESO OPERACIONAL 19 T, CAÇAMBA 5,2 M3 - CHI DIURNO. AF_06/2014</t>
  </si>
  <si>
    <t>8.32</t>
  </si>
  <si>
    <t>CAMINHÃO TOCO, PESO BRUTO TOTAL 16.000 KG, CARGA ÚTIL MÁXIMA DE 10.685 KG, DISTÂNCIA ENTRE EIXOS 4,80 M, POTÊNCIA 189 CV EXCLUSIVE CARROCERIA - CHP DIURNO. AF_06/2014</t>
  </si>
  <si>
    <t>8.33</t>
  </si>
  <si>
    <t>CAMINHÃO TOCO, PESO BRUTO TOTAL 16.000 KG, CARGA ÚTIL MÁXIMA DE 10.685 KG, DISTÂNCIA ENTRE EIXOS 4,80 M, POTÊNCIA 189 CV EXCLUSIVE CARROCERIA - CHI DIURNO. AF_06/2014</t>
  </si>
  <si>
    <t>8.34</t>
  </si>
  <si>
    <t>CAMINHÃO TRUCADO (C/ TERCEIRO EIXO) ELETRÔNICO - POTÊNCIA 231CV - PBT = 22000KG - DIST. ENTRE EIXOS 5170 MM - INCLUI CARROCERIA FIXA ABERTA DE MADEIRA - CHP DIURNO. AF_06/2015</t>
  </si>
  <si>
    <t>8.35</t>
  </si>
  <si>
    <t>CAMINHÃO TRUCADO (C/ TERCEIRO EIXO) ELETRÔNICO - POTÊNCIA 231CV - PBT = 22000KG - DIST. ENTRE EIXOS 5170 MM - INCLUI CARROCERIA FIXA ABERTA DE MADEIRA - CHI DIURNO. AF_06/2015</t>
  </si>
  <si>
    <t>8.36</t>
  </si>
  <si>
    <t>COMP.008</t>
  </si>
  <si>
    <t>EXECUÇÃO DE TAPA BURACO EM PAVIMENTAÇÃO ASFÁLTICA - FORNECIMENTO E APLICAÇÃO - EXCLUI PINTURA DE LIGAÇÃO E TRANSPORTE DE BETUMINOSOS</t>
  </si>
  <si>
    <t>8.37</t>
  </si>
  <si>
    <t>RO-41361</t>
  </si>
  <si>
    <t>TRANSPORTE DE CONCRETO BETUMINOSO USINADO A QUENTE. DISTÂNCIA MÉDIA DE TRANSPORTE &lt;= 10,00 KM (DENSIDADE DE MATERIAL SOLTO)</t>
  </si>
  <si>
    <t>8.38</t>
  </si>
  <si>
    <t>RO-41362</t>
  </si>
  <si>
    <t>TRANSPORTE DE CONCRETO BETUMINOSO USINADO A QUENTE. DISTÂNCIA MÉDIA DE TRANSPORTE DE 10,10 A 15,00 KM (DENSIDADE DE MATERIAL SOLTO)</t>
  </si>
  <si>
    <t>M3XKM</t>
  </si>
  <si>
    <t>8.39</t>
  </si>
  <si>
    <t>RO-41363</t>
  </si>
  <si>
    <t>TRANSPORTE DE CONCRETO BETUMINOSO USINADO A QUENTE. DISTÂNCIA MÉDIA DE TRANSPORTE DE 15,10 A 20,00 KM (DENSIDADE DE MATERIAL SOLTO)</t>
  </si>
  <si>
    <t>8.40</t>
  </si>
  <si>
    <t>RO-41365</t>
  </si>
  <si>
    <t>TRANSPORTE DE CONCRETO BETUMINOSO USINADO A QUENTE. DISTÂNCIA MÉDIA DE TRANSPORTE DE 25,10 A 30,00 KM (DENSIDADE DE MATERIAL SOLTO)</t>
  </si>
  <si>
    <t>8.41</t>
  </si>
  <si>
    <t>OBR-VIA-315</t>
  </si>
  <si>
    <t>TRANSPORTE DE MATERIAL DE JAZIDA PARA CONSERVAÇÃO.DISTÂNCIA MÉDIA DE TRANSPORTE &lt;= 10,00 KM</t>
  </si>
  <si>
    <t>8.42</t>
  </si>
  <si>
    <t>OBR-VIA-340</t>
  </si>
  <si>
    <t>TRANSPORTE DE MATERIAL DE JAZIDA PARA CONSERVAÇÃO.DISTÂNCIA MÉDIA DE TRANSPORTE &gt; 50,10 KM</t>
  </si>
  <si>
    <t>8.43</t>
  </si>
  <si>
    <t>OBR-VIA-330</t>
  </si>
  <si>
    <t>TRANSPORTE DE MATERIAL DE JAZIDA PARA CONSERVAÇÃO.DISTÂNCIA MÉDIA DE TRANSPORTE DE 20,10 A 25,00 KM</t>
  </si>
  <si>
    <t>8.44</t>
  </si>
  <si>
    <t>OBR-VIA-420</t>
  </si>
  <si>
    <t>TRANSPORTE DE MATERIAL DE QUALQUER NATUREZA. DISTÂNCIA MÉDIA DE TRANSPORTE DE  15,10  A 20,00 KM</t>
  </si>
  <si>
    <t>TXK M</t>
  </si>
  <si>
    <t>8.45</t>
  </si>
  <si>
    <t>PINTURA DE FAIXA DE PEDESTRE OU ZEBRADA TINTA RETRORREFLETIVA A BASE DE RESINA ACRÍLICA COM MICROESFERAS DE VIDRO, E = 30 CM, APLICAÇÃO MANUAL. AF_05/2021</t>
  </si>
  <si>
    <t>8.46</t>
  </si>
  <si>
    <t>OBR-VIA-255</t>
  </si>
  <si>
    <t>LINHAS DE RESINA ACRILICA 0,6MM DE ESPESSURA E  LARGURA = 0,30M (EXECUÇÃO, INCLUSIVE PRÉ-MARCAÇÃO, FORNECIMENTO E TRANSPORTE DE TODOS OS MATERIAIS)</t>
  </si>
  <si>
    <t>SUBTOTAL ITEM 8</t>
  </si>
  <si>
    <t>SERVIÇOS DE CONTENÇÕES</t>
  </si>
  <si>
    <t>9.1</t>
  </si>
  <si>
    <t>RO-40233</t>
  </si>
  <si>
    <t>MURO DE ARRIMO EM RIP-RAP, COM ENCHIMENTO DE AREIA E CIMENTO. TRAÇO - 1:10 (EXECUÇÃO, INCLUINDO FORNECIMENTO E TRANSPORTE DE TODOS OS MATERIAIS)</t>
  </si>
  <si>
    <t>9.2</t>
  </si>
  <si>
    <t>MURO DE GABIÃO, ENCHIMENTO COM PEDRA DE MÃO TIPO RACHÃO, DE GRAVIDADE,     COM     GAIOLAS     DE COMPRIMENTO IGUAL A 2 M, PARA MUROS COM ALTURA MAIOR QUE 6 M E MENOR OU IGUAL A 10 M FORNECIMENTO E EXECUÇÃO. AF_12/2015</t>
  </si>
  <si>
    <t>9.3</t>
  </si>
  <si>
    <t>MURO DE GABIÃO, ENCHIMENTO COM PEDRA DE MÃO TIPO RACHÃO, DE GRAVIDADE, COM GAIOLAS DE COMPRIMENTO IGUAL A 2 M, PARA MUROS COM ALTURA MAIOR QUE 4 M E MENOR OU IGUAL A 6 M FORNECIMENTO E EXECUÇÃO. AF_12/2015</t>
  </si>
  <si>
    <t>9.4</t>
  </si>
  <si>
    <t>05.20.14</t>
  </si>
  <si>
    <t>GABIÃO TIPO COLCHAO MALHA 6X8, FIO 2MM GALV.REVEST. PVC (COM CALÇADÃO CALCÁRIO)</t>
  </si>
  <si>
    <t>9.5</t>
  </si>
  <si>
    <t>EXECUÇÃO DE REVESTIMENTO DE CONCRETO PROJETADO COM ESPESSURA DE 7 CM, ARMADO COM TELA, INCLINAÇÃO MENOR QUE 90°, APLICAÇÃO CONTÍNUA, UTILIZANDO EQUIPAMENTO DE PROJEÇÃO COM 6 M³/H DE CAPACIDADE. AF_01/2016</t>
  </si>
  <si>
    <t>9.6</t>
  </si>
  <si>
    <t>RO-41404</t>
  </si>
  <si>
    <t>REVESTIMENTO VEGETAL COM SEMEADURA MANUAL (EXECUÇÃO, INCLUINDO FORNECIMENTO E TRANSPORTE DE TODOS OS MATERIAIS)</t>
  </si>
  <si>
    <t>9.7</t>
  </si>
  <si>
    <t>ED-50435</t>
  </si>
  <si>
    <t>PLANTIO DE GRAMA BATATAIS EM PLACAS, INCLUSIVE TERRA VEGETAL E CONSERVAÇÃO POR 30 DIAS</t>
  </si>
  <si>
    <t>9.8</t>
  </si>
  <si>
    <t>ED-50437</t>
  </si>
  <si>
    <t>PLANTIO DE GRAMA ESMERALDA EM PLACAS, INCLUSIVE TERRA VEGETAL E CONSERVAÇÃO POR 30 DIAS</t>
  </si>
  <si>
    <t>9.9</t>
  </si>
  <si>
    <t>ED-50436</t>
  </si>
  <si>
    <t>PLANTIO DE GRAMA SÃO CARLOS EM PLACAS, INCLUSIVE TERRA VEGETAL E CONSERVAÇÃO POR 30 DIAS</t>
  </si>
  <si>
    <t>9.10</t>
  </si>
  <si>
    <t>COMP.009</t>
  </si>
  <si>
    <t>FORNECIMENTO E INSTALAÇÃO DE GEOMANTA COM TELA PARA EXECUÇÃO DE GRAMA ARMADA. REF.: MACAFERRI MACMAT R01 OU SIMILAR</t>
  </si>
  <si>
    <t>9.11</t>
  </si>
  <si>
    <t>ED-15690</t>
  </si>
  <si>
    <t xml:space="preserve">FORMA E DESFORMA PARA CORTINA DE CONCRETO OU PAREDE ESTRUTURAL (VIGA-PAREDE), ALTURA MÁXIMA DE 360CM, COM CHAPA DE COMPENSADO PLASTIFICADO, ESP. 18MM, REAPROVEITAMENTO (3X), INCLUSIVE TRAVAMENTO COM TIRANTES EM ARAME E ESCORA PARA PRUMO EM MADEIRA
</t>
  </si>
  <si>
    <t>9.12</t>
  </si>
  <si>
    <t>ED-48298</t>
  </si>
  <si>
    <t>CORTE, DOBRA E MONTAGEM DE AÇO CA-50/60</t>
  </si>
  <si>
    <t>KG</t>
  </si>
  <si>
    <t>9.13</t>
  </si>
  <si>
    <t>ED-49630</t>
  </si>
  <si>
    <t>FORNECIMENTO DE CONCRETO ESTRUTURAL, USINADO, COM FCK 25 MPA, INCLUSIVE LANÇAMENTO, ADENSAMENTO E ACABAMENTO</t>
  </si>
  <si>
    <t>SUBTOTAL ITEM 9</t>
  </si>
  <si>
    <t>SERVIÇOS DE EXPANSÃO DE REDE DE ÁGUA</t>
  </si>
  <si>
    <t>10.1</t>
  </si>
  <si>
    <t>MONTAGEM E INSTALACAO DE PADRAO CAVALETE PARA HIDROMETROS COM CAPACIDADE ACIMA DE 5,0 M3/H ATE 20,0 M3/H</t>
  </si>
  <si>
    <t>10.2</t>
  </si>
  <si>
    <t>MONTAGEM E INSTALACAO DE PADRAO CAVALETE PARA HIDROMETROS COM CAPACIDADE DE ATE 5,0 M3/H</t>
  </si>
  <si>
    <t>10.3</t>
  </si>
  <si>
    <t>MONTAGEM E INSTALACAO DE PADRAO EM CAIXA NO PASSEIO PARA HIDROMETROS ACIMA DE 5,0 M3/H ATE 20,0 M3/H</t>
  </si>
  <si>
    <t>10.4</t>
  </si>
  <si>
    <t>MONTAGEM E INSTALACAO DE PADRAO EM CAIXA NO PASSEIO PARA HIDROMETROS COM CAPACIDADE DE ATE 5,0 M3/H</t>
  </si>
  <si>
    <t>SUBTOTAL ITEM 11</t>
  </si>
  <si>
    <t>SERVIÇOS DE EXPANSÃO E MANUTENÇÃO EM REDE DE ESGOTO</t>
  </si>
  <si>
    <t>11.1</t>
  </si>
  <si>
    <t>10.10.04</t>
  </si>
  <si>
    <t>TUBO PVC ESGOTO, PB, VIROLA E ANEL, INCL. CONEXOES, D= 100 MM</t>
  </si>
  <si>
    <t>11.2</t>
  </si>
  <si>
    <t>10.10.05</t>
  </si>
  <si>
    <t>TUBO PVC ESGOTO, PB, VIROLA E ANEL, INCL. CONEXOES, D= 150 MM</t>
  </si>
  <si>
    <t>11.3</t>
  </si>
  <si>
    <t>10.10.06</t>
  </si>
  <si>
    <t>TUBO PVC ESGOTO, PB, VIROLA E ANEL, INCL. CONEXOES, D= 200 MM</t>
  </si>
  <si>
    <t>11.4</t>
  </si>
  <si>
    <t>10.10.07</t>
  </si>
  <si>
    <t>TUBO PVC ESGOTO, PB, VIROLA E ANEL, INCL. CONEXOES, D= 250 MM</t>
  </si>
  <si>
    <t>11.5</t>
  </si>
  <si>
    <t>40.87.04</t>
  </si>
  <si>
    <t>TUBO CONC.ARMADO JUNTA ELASTICA,NBR8890 CLASSE EA2 DN= 400 MM</t>
  </si>
  <si>
    <t>11.6</t>
  </si>
  <si>
    <t>40.87.06</t>
  </si>
  <si>
    <t>TUBO CONC.ARMADO JUNTA ELASTICA,NBR8890 CLASSE EA2 DN= 600 MM</t>
  </si>
  <si>
    <t>11.7</t>
  </si>
  <si>
    <t>40.87.08</t>
  </si>
  <si>
    <t>TUBO CONC.ARMADO JUNTA ELASTICA,NBR8890 CLASSE EA2 DN= 800 MM</t>
  </si>
  <si>
    <t>11.8</t>
  </si>
  <si>
    <t>40.87.10</t>
  </si>
  <si>
    <t>TUBO CONC.ARMADO JUNTA ELASTICA,NBR8890 CLASSE EA2 DN= 1000 MM</t>
  </si>
  <si>
    <t>11.9</t>
  </si>
  <si>
    <t>11.10</t>
  </si>
  <si>
    <t>11.11</t>
  </si>
  <si>
    <t>CORTE E/OU INTERLIGACAO DE REDES EM PASSEIO DE QUALQUER TIPO DE PAVIMENTO, DIAMETRO DE 32 A 150 MM - CRESCIMENTO VEGETATIVO</t>
  </si>
  <si>
    <t>11.12</t>
  </si>
  <si>
    <t>POCO LUMINAR COM FUNDO, CAIXILHO E TAMPA EM CONCRETO PREMOLDADO - ADICIONAL DE PROFUNDIDADE</t>
  </si>
  <si>
    <t>11.13</t>
  </si>
  <si>
    <t>ADICIONAL DE PRECO P/ ACRESCIMO NA ALTURA DE POCO DE VISITA EM ANEIS PRE-MOLDADOS DE CONCRETO (BALAO: DIAMETRO = 0,60 M)</t>
  </si>
  <si>
    <t>11.14</t>
  </si>
  <si>
    <t>DESENTUPIMENTO IMEDIATO DE REDE E LIGACAO DE ESGOTO, PROCESSOS MANUAIS (ARAME)</t>
  </si>
  <si>
    <t>11.15</t>
  </si>
  <si>
    <t xml:space="preserve">MANUTENCAO EM LIGACAO DE ESGOTO, S/ PAVIMENTO, COM SUBSTITUICAO PARCIAL DO MATERIAL, COMPRIMENTO ATE 2,00 M - PROFUNDIDADE ATE 1,25 M </t>
  </si>
  <si>
    <t>11.16</t>
  </si>
  <si>
    <t>MANUTENCAO EM LIGACAO DE ESGOTO, S/ PAVIMENTO, COM SUBSTITUICAO PARCIAL DO MATERIAL, EXCEDENTE A 2,00 M - PROFUNDIDADE ATE 1,25 M</t>
  </si>
  <si>
    <t>11.17</t>
  </si>
  <si>
    <t>MANUTENCAO EM LIGACAO DE ESGOTO, SEM PAVIMENTO, COM SUBSTITUICAO PARCIAL DO MATERIAL, COMPRIMENTO ATE 2,00 M - PROFUNDIDADE DE 2,00 A 3,00 M</t>
  </si>
  <si>
    <t>11.18</t>
  </si>
  <si>
    <t>MANUTENCAO EM LIGACAO DE ESGOTO, SEM PAVIMENTO, COM SUBSTITUICAO PARCIAL DO MATERIAL, EXCEDENTE A 2,00 M - PROFUNDIDADE DE 2,00 A 3,00 M</t>
  </si>
  <si>
    <t>11.19</t>
  </si>
  <si>
    <t xml:space="preserve"> MANUTENCAO EM LIGACAO DE ESGOTO, SEM PAVIMENTO, COM SUBSTITUICAO PARCIAL DO MATERIAL, COMPRIMENTO ATE 2,00 M - PROFUNDIDADE DE 3,00 A 5,00 M</t>
  </si>
  <si>
    <t>11.20</t>
  </si>
  <si>
    <t>MANUTENCAO EM LIGACAO DE ESGOTO, SEM PAVIMENTO, COM SUBSTITUICAO PARCIAL DO MATERIAL, EXCEDENTE A 2,00 M - PROFUNDIDADE  DE 3,00 A 5,00 M</t>
  </si>
  <si>
    <t>11.21</t>
  </si>
  <si>
    <t xml:space="preserve">MANUTENCAO EM LIGACAO DE ESGOTO, PISTA EM ASFALTO, COM SUBSTITUICAO PARCIAL DO MATERIAL, COMPRIMENTO ATE 2,00 M -
 PROFUNDIDADE ATE 1, 25 M </t>
  </si>
  <si>
    <t>11.22</t>
  </si>
  <si>
    <t xml:space="preserve">MANUTENCAO EM LIGACAO DE ESGOTO, PISTA EM ASFALTO, COM SUBSTITUICAO PARCIAL DO MATERIAL- EXCEDENTE A 2,00 M -
 PROFUNDIDADE ATE 1,50 M </t>
  </si>
  <si>
    <t>11.23</t>
  </si>
  <si>
    <t>MANUTENCAO EM LIGACAO DE ESGOTO, PISTA EM ASFALTO, COM SUBSTITUICAO PARCIAL DO MATERIAL, COMPRIMENTO ATE 2,00 M -
 PROFUNDIDADE DE 1,50 A 3,00 M</t>
  </si>
  <si>
    <t>11.24</t>
  </si>
  <si>
    <t>MANUTENCAO EM LIGACAO DE ESGOTO, PISTA EM ASFALTO, COM SUBSTITUICAO PARCIAL DO MATERIAL- EXCEDENTE A 2,00 M - PROFUNDIDADE DE 1,50 M A 3,00 M</t>
  </si>
  <si>
    <t>11.25</t>
  </si>
  <si>
    <t xml:space="preserve">MANUTENCAO EM LIGACAO DE ESGOTO, PISTA EM ASFALTO, COM SUBSTITUICAO PARCIAL DO MATERIAL, COMPRIMENTO ATE 2,00 M-
 PROFUNDIDADE ACIMA D E 3,00 M </t>
  </si>
  <si>
    <t>11.26</t>
  </si>
  <si>
    <t>MANUTENCAO EM LIGACAO DE ESGOTO, PISTA EM ASFALTO, COM SUBSTITUICAO PARCIAL DO MATERIAL- EXCEDENTE A 2,00 M -
 PROFUNDIDADE DE 3,00 A 5,00 M</t>
  </si>
  <si>
    <t>11.27</t>
  </si>
  <si>
    <t xml:space="preserve">MANUTENCAO EM LIGACAO DE ESGOTO, PASSEIO REVESTIDO, COM SUBSTITUICAO PARCIAL DO MATERIAL, COMPRIMENTO ATE 2,00 M -
 PROFUNDIDADE ATE 1,25 M </t>
  </si>
  <si>
    <t>11.28</t>
  </si>
  <si>
    <t xml:space="preserve">MANUTENCAO EM LIGACAO DE ESGOTO, PASSEIO REVESTIDO, COM  SUBSTITUICAO PARCIAL DO MATERIAL- EXCEDENTE A 2,00 M - PROFUNDIDADE ATE 1,25 M </t>
  </si>
  <si>
    <t>11.29</t>
  </si>
  <si>
    <t>COLOCACAO/SUBSTITUICAO DE TAMPAO (TAMPAO E ARO) EM POCO DE VISITA</t>
  </si>
  <si>
    <t>11.30</t>
  </si>
  <si>
    <t>ALTEAMENTO DE POCO LUMINAR - ATE 0,50M</t>
  </si>
  <si>
    <t>11.31</t>
  </si>
  <si>
    <t>MANUTENCAO EM REDE DE ESGOTO, RUA OU PASSEIO SEM PAVIMENTO, COM SUBSTITUICAO PARCIAL DO MATERIAL, EXTENSAO ATE 4,00 M - PROFUNDIDADE DA REDE ATE 1,25 M</t>
  </si>
  <si>
    <t>11.32</t>
  </si>
  <si>
    <t>MANUTENCAO EM REDE DE ESGOTO, RUA OU PASSEIO SEM PAVIMENTO, COM SUBSTITUICAO PARCIAL DO MATERIAL, EXTENSAO EXCEDENTE - PROFUNDIDADE DA REDE ATE 1,25 M</t>
  </si>
  <si>
    <t>11.33</t>
  </si>
  <si>
    <t>MANUTENCAO EM REDE DE ESGOTO, RUA OU PASSEIO SEM PAVIMENTO, COM SUBSTITUICAO PARCIAL DO MATERIAL, EXTENSAO ATE 4,00M - PROFUNDIDADE DA REDE DE 2,00 A 3,00M</t>
  </si>
  <si>
    <t>11.34</t>
  </si>
  <si>
    <t>MANUTENCAO EM REDE DE ESGOTO, RUA OU PASSEIO SEM PAVIMENTO, COM SUBSTITUICAO PARCIAL DO MATERIAL, EXTENSAO EXCEDENTE A 4,00M - PROFUNDIDADE DA REDE DE 2,00 A 3,0</t>
  </si>
  <si>
    <t>11.35</t>
  </si>
  <si>
    <t>MANUTENCAO EM REDE DE ESGOTO, RUA OU PASSEIO SEM PAVIMENTO, COM SUBSTITUICAO PARCIAL DO MATERIAL, EXTENSAO ATE 4,00 M - PROFUNDIDADE DA REDE DE 3,00 A 5,00 M</t>
  </si>
  <si>
    <t>11.36</t>
  </si>
  <si>
    <t>MANUTENCAO EM REDE DE ESGOTO, RUA OU PASSEIO SEM PAVIMENTO, COM SUBSTITUICAO PARCIAL DO MATERIAL, EXTENSAO EXCEDENTE - PROFUNDIDADE DA REDE DE 3,00 A 5,00 M</t>
  </si>
  <si>
    <t>11.37</t>
  </si>
  <si>
    <t>MANUTENCAO EM REDE DE ESGOTO, PASSEIO REVESTIDO, COM SUBSTITUICAO PARCIAL DO MATERIAL, EXTENSAO ATE 4,00 M - PROFUNDIDADE DA REDE ATE 1,25 M</t>
  </si>
  <si>
    <t>11.38</t>
  </si>
  <si>
    <t>MANUTENCAO EM REDE DE ESGOTO, PASSEIO REVESTIDO, COM SUBSTITUICAO PARCIAL DO MATERIAL, EXTENSAO EXCEDENTE - PROFUNDIDADE DA REDE ATE 1,25 M</t>
  </si>
  <si>
    <t>11.39</t>
  </si>
  <si>
    <t>MANUTENCAO EM REDE DE ESGOTO, PASSEIO REVESTIDO, COM SUBSTITUICAO PARCIAL DO MATERIAL, EXTENSAO ATE 4,00M - PROFUNDIDADE DA REDE DE 2,00 A 3,00M</t>
  </si>
  <si>
    <t>11.40</t>
  </si>
  <si>
    <t>MANUTENCAO EM REDE DE ESGOTO, PASSEIO REVESTIDO, COM SUBSTITUICAO PARCIAL DO MATERIAL, EXTENSAO EXCEDENTE A 4,00M - PROFUNDIDADE DA REDE DE 2,00 A 3,00M</t>
  </si>
  <si>
    <t>11.41</t>
  </si>
  <si>
    <t>MANUTENCAO EM REDE DE ESGOTO, PISTA COM PAVIMENTO, COM SUBSTITUICAO PARCIAL DO MATERIAL, EXTENSAO ATE 4,00 M - PROFUNDIDADE DA REDE ATE 1,25 M</t>
  </si>
  <si>
    <t>11.42</t>
  </si>
  <si>
    <t>MANUTENCAO EM REDE DE ESGOTO, PISTA COM PAVIMENTO, COM SUBSTITUICAO PARCIAL DO MATERIAL, EXTENSAO EXCEDENTE - PROFUNDIDADE DA REDE ATE 1,25 M</t>
  </si>
  <si>
    <t>11.43</t>
  </si>
  <si>
    <t>MANUTENCAO EM REDE DE ESGOTO, PISTA COM PAVIMENTO, COM SUBSTITUICAO PARCIAL DO MATERIAL, EXTENSAO ATE 4,00M - PROFUNDIDADE DA REDE DE 2,00 A 3,00M</t>
  </si>
  <si>
    <t>11.44</t>
  </si>
  <si>
    <t>MANUTENCAO EM REDE DE ESGOTO, PISTA COM PAVIMENTO, COM SUBSTITUICAO PARCIAL DO MATERIAL, EXTENSAO EXCEDENTE A 4,00M - PROFUNDIDADE DA REDE DE 2,00 A 3,00M</t>
  </si>
  <si>
    <t>11.45</t>
  </si>
  <si>
    <t>MANUTENCAO EM REDE DE ESGOTO, PISTA COM PAVIMENTO, COM SUBSTITUICAO PARCIAL DO MATERIAL, EXTENSAO ATE 4,00 M - PROFUNDIDADE DA REDE DE 3,00 A 5,00 M</t>
  </si>
  <si>
    <t>11.46</t>
  </si>
  <si>
    <t>MANUTENCAO EM REDE DE ESGOTO, PISTA COM PAVIMENTO, COM SUBSTITUICAO PARCIAL DO MATERIAL, EXTENSAO EXCEDENTE - PROFUNDIDADE DA REDE DE 3,00 A 5,00 M</t>
  </si>
  <si>
    <t>11.47</t>
  </si>
  <si>
    <t>MANUTENCAO DE POCO LUMINAR EM MATERIAL PRE-MOLDADO DE CONCRETO, PROFUNDIDADE ATE 1,25 M, PASSEIO SEM REVESTIMENTO</t>
  </si>
  <si>
    <t>11.48</t>
  </si>
  <si>
    <t>MANUTENCAO DE POCO LUMINAR EM MATERIAL PREMOLDADO DE CONCRETO, PROFUNDIDADE DE 2,00 A 3,00M, PASSEIO SEM REVESTIMENTO</t>
  </si>
  <si>
    <t>11.49</t>
  </si>
  <si>
    <t>LIMPEZA E DESOBSTRUCAO DE REDE DE ESGOTO COM UTILIZACAO DE EQUIPAMENTO COMBINADO DE JATO/VACUO A ALTA PRESSAO, INCLUSIVE CAMINHAO E DESLOCAMENTO</t>
  </si>
  <si>
    <t>11.50</t>
  </si>
  <si>
    <t>LOCAÇÃO DE REDE DE ÁGUA OU ESGOTO</t>
  </si>
  <si>
    <t>SUBTOTAL ITEM 12</t>
  </si>
  <si>
    <t>FORNECIMENTO DE MÃO OBRA COM ENCARGOS COMPLEMENTARES</t>
  </si>
  <si>
    <t>12.4</t>
  </si>
  <si>
    <t>12.5</t>
  </si>
  <si>
    <t>COMP.010</t>
  </si>
  <si>
    <t>AUXILIAR DE SERVIÇOS GERAIS COM ENCARGOS COMPLEMENTARES- DIURNO</t>
  </si>
  <si>
    <t>12.6</t>
  </si>
  <si>
    <t>COMP.011</t>
  </si>
  <si>
    <t>AUXILIAR DE SERVIÇOS GERAIS COM ENCARGOS COMPLEMENTARES - NOTURNO</t>
  </si>
  <si>
    <t>12.7</t>
  </si>
  <si>
    <t>COMP.012</t>
  </si>
  <si>
    <t>OPERADOR DE CAPINADEIRA MECÂNICA COM ENCARGOS COMPLEMENTARES</t>
  </si>
  <si>
    <t>12.8</t>
  </si>
  <si>
    <t>COMP.013</t>
  </si>
  <si>
    <t>CAPINADOR / OPERADOR DE ROÇADEIRA COM ENCARGOS COMPLEMENTARES</t>
  </si>
  <si>
    <t>12.9</t>
  </si>
  <si>
    <t>COMP.014</t>
  </si>
  <si>
    <t>CAPINADOR (CAPINA QUÍMICA) /  AJUDANTE DE CAMINHÃO ABERTO / LIMPADOR DE BOCA DE LOBO COM ENCARGOS COMPLEMENTARES</t>
  </si>
  <si>
    <t>12.10</t>
  </si>
  <si>
    <t>COMP.015</t>
  </si>
  <si>
    <t>COLETOR DE LIXO DE VARRIÇÃO COM ENCARGOS COMPLEMENTARES</t>
  </si>
  <si>
    <t>12.11</t>
  </si>
  <si>
    <t>COMP.016</t>
  </si>
  <si>
    <t>COLETOR DE LIXO DOMICILIAR E COMERCIAL / COLETOR DE LIXO HOSPITALAR COM ENCARGOS COMPLEMENTARES</t>
  </si>
  <si>
    <t>12.12</t>
  </si>
  <si>
    <t>COMP.017</t>
  </si>
  <si>
    <t>JARDINEIRO COM ENCARGOS COMPLEMENTARES</t>
  </si>
  <si>
    <t>12.13</t>
  </si>
  <si>
    <t>COMP.018</t>
  </si>
  <si>
    <t>MOTORISTA - DIURNO COM ENCARGOS COMPLEMENTARES</t>
  </si>
  <si>
    <t>12.14</t>
  </si>
  <si>
    <t>COMP.019</t>
  </si>
  <si>
    <t>MOTORISTA - NOTURNO COM ENCARGOS COMPLEMENTARES</t>
  </si>
  <si>
    <t>SINALIZAÇÃO</t>
  </si>
  <si>
    <t>13.1</t>
  </si>
  <si>
    <t>Placa para sinalização de obras montada em cavalete metálico - 1,00 x 1,00 m - utilização de 600 ciclos - fornecimento, 01</t>
  </si>
  <si>
    <t>unxdia</t>
  </si>
  <si>
    <t>13.2</t>
  </si>
  <si>
    <t>Placa modulada em aço nº 18 galvanizado com película retrorrefletiva tipo III + III - confecção</t>
  </si>
  <si>
    <t>m²</t>
  </si>
  <si>
    <t>13.3</t>
  </si>
  <si>
    <t>Placa modulada em aço nº 18 galvanizado com película retrorrefletiva tipo I + III - confecção</t>
  </si>
  <si>
    <t>13.4</t>
  </si>
  <si>
    <t>Placa modulada em aço nº 18 galvanizado com película retrorrefletiva tipo I + I - confecção</t>
  </si>
  <si>
    <t>13.5</t>
  </si>
  <si>
    <t>Placa em alumínio composto de 3 mm, modulada, aérea, com película retrorrefletiva tipo I + III - confecção</t>
  </si>
  <si>
    <t>13.6</t>
  </si>
  <si>
    <t>Placa em alumínio composto de 3 mm, modulada, aérea, com película retrorrefletiva tipo III + III - confecção</t>
  </si>
  <si>
    <t>13.7</t>
  </si>
  <si>
    <t>Placa em alumínio composto, espessura de 3,0 mm, modulada, aérea - película retrorrefletiva tipo I + III - fornecimento e</t>
  </si>
  <si>
    <t>13.8</t>
  </si>
  <si>
    <t>Placa em alumínio composto, espessura de 3,0 mm, modulada, aérea - película retrorrefletiva tipo III + III - fornecimento e</t>
  </si>
  <si>
    <t>13.9</t>
  </si>
  <si>
    <t>Placa em alumínio composto, espessura de 3,0 mm, modulada, aérea - película retrorrefletiva tipo III + X - fornecimento e</t>
  </si>
  <si>
    <t>13.10</t>
  </si>
  <si>
    <t>Recuperação de chapa em aço para placa de sinalização</t>
  </si>
  <si>
    <t>13.11</t>
  </si>
  <si>
    <t>Remoção de sinalização horizontal por fresagem</t>
  </si>
  <si>
    <t>13.12</t>
  </si>
  <si>
    <t>Remoção de sinalização horizontal tipo pintura acrílica por jateamento abrasivo úmido com vidro - utilização de 3 vezes</t>
  </si>
  <si>
    <t>13.13</t>
  </si>
  <si>
    <t>Suporte duplo metálico galvanizado para placas - 3,00 x 1,50 m - fornecimento e implantação</t>
  </si>
  <si>
    <t>un</t>
  </si>
  <si>
    <t>13.14</t>
  </si>
  <si>
    <t>Suporte duplo metálico galvanizado para placas - 3,00 x 2,00 m - fornecimento e implantação</t>
  </si>
  <si>
    <t>13.15</t>
  </si>
  <si>
    <t>Suporte duplo metálico galvanizado para placas - 4,00 x 2,00 m - fornecimento e implantação</t>
  </si>
  <si>
    <t>13.16</t>
  </si>
  <si>
    <t>Suporte duplo metálico galvanizado para placas - 4,00 x 3,00 m - fornecimento e implantação</t>
  </si>
  <si>
    <t>13.17</t>
  </si>
  <si>
    <t>Suporte metálico galvanizado para marco quilométrico - fornecimento e implantação</t>
  </si>
  <si>
    <t>13.18</t>
  </si>
  <si>
    <t>Suporte metálico galvanizado para placa de advertência ou regulamentação - lado ou diâmetro de 0,60 m - fornecimento e</t>
  </si>
  <si>
    <t>13.19</t>
  </si>
  <si>
    <t>Suporte metálico galvanizado para placa de advertência ou regulamentação - lado ou diâmetro de 0,80 m - fornecimento e</t>
  </si>
  <si>
    <t>13.20</t>
  </si>
  <si>
    <t>Suporte metálico galvanizado para placa de advertência ou regulamentação - lado ou diâmetro de 1,00 m - fornecimento e</t>
  </si>
  <si>
    <t>13.21</t>
  </si>
  <si>
    <t>Suporte metálico galvanizado para placa de advertência ou regulamentação - lado ou diâmetro de 1,20 m - fornecimento e</t>
  </si>
  <si>
    <t>13.22</t>
  </si>
  <si>
    <t>Suporte metálico galvanizado para placa de regulamentação - R1 - lado de 0,248 m - fornecimento e implantação</t>
  </si>
  <si>
    <t>13.23</t>
  </si>
  <si>
    <t>Suporte metálico galvanizado para placa de regulamentação - R1 - lado de 0,331 m - fornecimento e implantação</t>
  </si>
  <si>
    <t>13.24</t>
  </si>
  <si>
    <t>Suporte metálico galvanizado para placa de regulamentação - R2 - lado de 0,60 m - fornecimento e implantação</t>
  </si>
  <si>
    <t>13.25</t>
  </si>
  <si>
    <t>Suporte metálico galvanizado para placa de regulamentação - R2 - lado de 0,80 m - fornecimento e implantação</t>
  </si>
  <si>
    <t>13.26</t>
  </si>
  <si>
    <t>Suporte metálico móvel para placa de sinalização - confecção</t>
  </si>
  <si>
    <t>13.27</t>
  </si>
  <si>
    <t>Suporte para placa de sinalização em madeira de lei tratada 8 x 8 cm - fornecimento e implantação</t>
  </si>
  <si>
    <t>13.28</t>
  </si>
  <si>
    <t>COMP.020</t>
  </si>
  <si>
    <t>CONFECÇÃO E INSTALAÇÃO DE TOTENS PARA SINALIZAÇÃO DE RUAS . ESPECIFICAÇÕES.:  TOTEM METÁLICO EM CHAPA 14, SOLDADO COM SOLDA MIG  E FECHADO NAS PARTES INFERIORES E SUPERIORES; - FORMATO FINAL DE 3000 X250 X 170 MM E NO FORMATO VISUAL DE 2500 X 250 X 170 MM; - TRATAMENTO ANTICORROSIVO; - LOGOMARCA EM ADESIVO DIGITALIZADO EM 1440 DPI TEXTOS EM ADESIVO DE ALTA PERFORMANCE COM LAMINAÇÃO EM VINIL JATEADO. COM INCLUSÃO DE CODIGO QR PROFISSIONAL COM NO MIMIMO 4 ANOS ONLINE E 1 ANO EDITAVEL</t>
  </si>
  <si>
    <t>SUBTOTAL ITEM 13</t>
  </si>
  <si>
    <t>MOBILIZAÇÃO E DESMOBILIZAÇÃO</t>
  </si>
  <si>
    <t>MOB-DES-030</t>
  </si>
  <si>
    <t>OBRAS ACIMA DE R$3.000.000,01</t>
  </si>
  <si>
    <t>%</t>
  </si>
  <si>
    <t>SUBTOTAL ITEM 14</t>
  </si>
  <si>
    <t>VALOR GLOBAL</t>
  </si>
  <si>
    <t>REFERÊNCIAS UTILIZADAS</t>
  </si>
  <si>
    <t>REFERENCIAL</t>
  </si>
  <si>
    <t>TIPO</t>
  </si>
  <si>
    <t>DATA BASE</t>
  </si>
  <si>
    <t>ONERADA</t>
  </si>
  <si>
    <t>SICRO</t>
  </si>
  <si>
    <t>6.36</t>
  </si>
  <si>
    <t>6.37</t>
  </si>
  <si>
    <t>6.38</t>
  </si>
  <si>
    <t>6.39</t>
  </si>
  <si>
    <t>6.40</t>
  </si>
  <si>
    <t>6.41</t>
  </si>
  <si>
    <t>6.42</t>
  </si>
  <si>
    <t>6.43</t>
  </si>
  <si>
    <t>DISSIPADOR DE ENERGIA - DEB 01 - AREIA, BRITA E PEDRA DE MÃO COMERCIAIS</t>
  </si>
  <si>
    <t>ENTRADA PARA DESCIDA D'ÁGUA - EDA 01 - AREIA E BRITA COMERCIAIS</t>
  </si>
  <si>
    <t>05.09.01</t>
  </si>
  <si>
    <t>CASCALHO (COM ADENSAMENTO HIDRAULICO)</t>
  </si>
  <si>
    <t>RO-42380</t>
  </si>
  <si>
    <t>BACIA DE ACUMULAÇÃO TIPO II (JUSANTE DE BUEIROS DE GREIDE)</t>
  </si>
  <si>
    <t>RO-42216</t>
  </si>
  <si>
    <t>MATA-BURRO EM TRILHOS TIPO OC.MB-01 (EXECUÇÃO, INCLUINDO ESCAVAÇÃO, FORNECIMENTO E TRANSPORTE DE TODOS OS MATERIAIS)</t>
  </si>
  <si>
    <t>8.47</t>
  </si>
  <si>
    <t>TUBO CORRUGADO PEAD NÃO PERFURADO, PAREDE DUPLA, INTERNA LISA, NBR 21138-3, SN-4 OU EQUIV. DN=300MM</t>
  </si>
  <si>
    <t>TUBO CORRUGADO PEAD NÃO PERFURADO, PAREDE DUPLA, INTERNA LISA, NBR 21138-3, SN-4 OU EQUIV. DN=600MM</t>
  </si>
  <si>
    <t>TUBO CORRUGADO PEAD NÃO PERFURADO, PAREDE DUPLA, INTERNA LISA, NBR 21138-3, SN-4 OU EQUIV. DN=1200MM</t>
  </si>
  <si>
    <t>TUBO CORRUGADO PEAD NÃO PERFURADO, PAREDE DUPLA, INTERNA LISA, NBR 21138-3, SN-4 OU EQUIV. DN=400MM</t>
  </si>
  <si>
    <t>TUBO CORRUGADO PEAD NÃO PERFURADO, PAREDE DUPLA, INTERNA LISA, NBR 21138-3, SN-4 OU EQUIV. DN=800MM</t>
  </si>
  <si>
    <t>19.03.01</t>
  </si>
  <si>
    <t>19.03.04</t>
  </si>
  <si>
    <t>19.03.08</t>
  </si>
  <si>
    <t>19.03.10</t>
  </si>
  <si>
    <t>19.03.11</t>
  </si>
  <si>
    <t>SUDACAP</t>
  </si>
  <si>
    <t>RO-41228</t>
  </si>
  <si>
    <t>TACHÃO REFLETIVO  TIPO SHTRG, COM CATADIÓPTRICO NAS DUAS FACES (EXECUÇÃO, INCLUINDO FORNECIMENTO, COLOCAÇÃO E TRANSPORTE DE TODOS OS MATERIAIS)</t>
  </si>
  <si>
    <t>TACHÃO REFLETIVO TIPO SHTRG, COM CATADIÓPTRICO EM APENAS UMA FACE (EXECUÇÃO, INCLUINDO FORNECIMENTO, COLOCAÇÃO E TRANSPORTE DE TODOS OS MATERIAIS)</t>
  </si>
  <si>
    <t>TACHA REFLETIVA TIPO SHTRP, COM CATADIÓPTRICO NAS DUAS FACES (EXECUÇÃO, INCLUINDO FORNECIMENTO, COLOCAÇÃO E TRANSPORTE DE TODOS OS MATERIAIS)</t>
  </si>
  <si>
    <t>RO-41229</t>
  </si>
  <si>
    <t>RO-41230</t>
  </si>
  <si>
    <t>RO-41763</t>
  </si>
  <si>
    <t>DEFENSA SINGELA SEMI-MALEÁVEL SV-DSM-02 (EXECUÇÃO, INCLUINDO FORNECIMENTO, COLOCAÇÃO E TRANSPORTE DE TODOS OS MATERIAIS)</t>
  </si>
  <si>
    <t>RO-40638</t>
  </si>
  <si>
    <t>MEIO-FIO DE CONCRETO, TIPO DR.MF-01 (EXECUÇÃO, INCLUINDO ESCAVAÇÃO, FORNECIMENTO E TRANSPORTE DE TODOS OS MATERIAIS)</t>
  </si>
  <si>
    <t>8.48</t>
  </si>
  <si>
    <t>8.49</t>
  </si>
  <si>
    <t>8.50</t>
  </si>
  <si>
    <t>8.51</t>
  </si>
  <si>
    <t>5.33</t>
  </si>
  <si>
    <t>REGULARIZAÇAO E COMPACTAÇAO DO SUBLEITO</t>
  </si>
  <si>
    <t>REGULARIZAÇAO, COMPACT.DO SUBLEITO C/PLACA VIBRAT</t>
  </si>
  <si>
    <t>20.01.01</t>
  </si>
  <si>
    <t>20.01.02</t>
  </si>
  <si>
    <t>8.52</t>
  </si>
  <si>
    <t>8.53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</si>
</sst>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8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44" fontId="6" fillId="0" borderId="8" xfId="2" applyFont="1" applyFill="1" applyBorder="1" applyAlignment="1">
      <alignment vertical="center"/>
    </xf>
    <xf numFmtId="44" fontId="6" fillId="3" borderId="1" xfId="2" applyFont="1" applyFill="1" applyBorder="1" applyAlignment="1">
      <alignment vertical="center"/>
    </xf>
    <xf numFmtId="10" fontId="6" fillId="3" borderId="7" xfId="3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43" fontId="7" fillId="4" borderId="10" xfId="1" applyFont="1" applyFill="1" applyBorder="1" applyAlignment="1">
      <alignment horizontal="center" vertical="center"/>
    </xf>
    <xf numFmtId="44" fontId="7" fillId="4" borderId="10" xfId="2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43" fontId="8" fillId="5" borderId="8" xfId="1" applyFont="1" applyFill="1" applyBorder="1" applyAlignment="1">
      <alignment horizontal="center" vertical="center"/>
    </xf>
    <xf numFmtId="44" fontId="8" fillId="5" borderId="8" xfId="2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3" fontId="3" fillId="0" borderId="12" xfId="1" applyFont="1" applyBorder="1" applyAlignment="1">
      <alignment vertical="center"/>
    </xf>
    <xf numFmtId="44" fontId="3" fillId="0" borderId="12" xfId="2" applyFont="1" applyBorder="1" applyAlignment="1">
      <alignment vertical="center"/>
    </xf>
    <xf numFmtId="43" fontId="3" fillId="0" borderId="12" xfId="1" applyFont="1" applyFill="1" applyBorder="1" applyAlignment="1">
      <alignment vertical="center"/>
    </xf>
    <xf numFmtId="44" fontId="3" fillId="0" borderId="12" xfId="2" applyFont="1" applyFill="1" applyBorder="1" applyAlignment="1">
      <alignment vertical="center"/>
    </xf>
    <xf numFmtId="44" fontId="6" fillId="6" borderId="11" xfId="2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3" fontId="3" fillId="0" borderId="8" xfId="1" applyFont="1" applyBorder="1" applyAlignment="1">
      <alignment vertical="center"/>
    </xf>
    <xf numFmtId="44" fontId="3" fillId="0" borderId="8" xfId="2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3" fontId="3" fillId="0" borderId="12" xfId="1" quotePrefix="1" applyFont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0" xfId="1" applyFont="1" applyBorder="1" applyAlignment="1">
      <alignment vertical="center"/>
    </xf>
    <xf numFmtId="44" fontId="3" fillId="0" borderId="0" xfId="2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10" fontId="3" fillId="0" borderId="12" xfId="3" applyNumberFormat="1" applyFont="1" applyBorder="1" applyAlignment="1">
      <alignment horizontal="center" vertical="center"/>
    </xf>
    <xf numFmtId="43" fontId="3" fillId="0" borderId="0" xfId="1" applyFont="1" applyAlignment="1">
      <alignment vertical="center"/>
    </xf>
    <xf numFmtId="44" fontId="8" fillId="6" borderId="11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0" fontId="3" fillId="0" borderId="0" xfId="3" applyNumberFormat="1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7" fontId="6" fillId="3" borderId="6" xfId="0" applyNumberFormat="1" applyFont="1" applyFill="1" applyBorder="1" applyAlignment="1">
      <alignment horizontal="center" vertical="center" wrapText="1"/>
    </xf>
    <xf numFmtId="44" fontId="3" fillId="0" borderId="0" xfId="2" applyFont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4" fontId="3" fillId="0" borderId="0" xfId="0" applyNumberFormat="1" applyFont="1" applyAlignment="1">
      <alignment vertical="center"/>
    </xf>
    <xf numFmtId="44" fontId="7" fillId="4" borderId="13" xfId="2" applyFont="1" applyFill="1" applyBorder="1" applyAlignment="1">
      <alignment horizontal="center" vertical="center"/>
    </xf>
    <xf numFmtId="44" fontId="3" fillId="0" borderId="7" xfId="2" applyFont="1" applyBorder="1" applyAlignment="1">
      <alignment vertical="center"/>
    </xf>
    <xf numFmtId="44" fontId="3" fillId="0" borderId="7" xfId="2" applyFont="1" applyFill="1" applyBorder="1" applyAlignment="1">
      <alignment vertical="center"/>
    </xf>
    <xf numFmtId="44" fontId="6" fillId="6" borderId="8" xfId="2" applyFont="1" applyFill="1" applyBorder="1" applyAlignment="1">
      <alignment vertical="center"/>
    </xf>
    <xf numFmtId="43" fontId="8" fillId="0" borderId="5" xfId="1" applyFont="1" applyBorder="1" applyAlignment="1">
      <alignment horizontal="center" vertical="center"/>
    </xf>
    <xf numFmtId="0" fontId="6" fillId="6" borderId="7" xfId="0" applyFont="1" applyFill="1" applyBorder="1" applyAlignment="1">
      <alignment horizontal="right" vertical="center"/>
    </xf>
    <xf numFmtId="0" fontId="6" fillId="6" borderId="8" xfId="0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right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moc/PLANILHA%20OR&#199;AMENTARIA%20DESC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PUs"/>
      <sheetName val="PLANILHA ORÇAMENTÁRIA (1,5%)"/>
      <sheetName val="PLANILHA ORÇAMENTÁRIA (30,45%)"/>
      <sheetName val="Planilha2"/>
    </sheetNames>
    <sheetDataSet>
      <sheetData sheetId="0">
        <row r="2">
          <cell r="J2">
            <v>0.26329999999999998</v>
          </cell>
        </row>
      </sheetData>
      <sheetData sheetId="1">
        <row r="572">
          <cell r="I572">
            <v>1178.29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2"/>
  <sheetViews>
    <sheetView showGridLines="0" tabSelected="1" view="pageBreakPreview" zoomScale="70" zoomScaleNormal="90" zoomScaleSheetLayoutView="70" workbookViewId="0">
      <pane ySplit="5" topLeftCell="A111" activePane="bottomLeft" state="frozen"/>
      <selection activeCell="J170" sqref="J170"/>
      <selection pane="bottomLeft" activeCell="L12" sqref="L12"/>
    </sheetView>
  </sheetViews>
  <sheetFormatPr defaultColWidth="9.33203125" defaultRowHeight="13.2" x14ac:dyDescent="0.25"/>
  <cols>
    <col min="1" max="1" width="12.109375" style="2" bestFit="1" customWidth="1"/>
    <col min="2" max="2" width="24.6640625" style="2" hidden="1" customWidth="1"/>
    <col min="3" max="3" width="17" style="2" hidden="1" customWidth="1"/>
    <col min="4" max="4" width="83" style="40" customWidth="1"/>
    <col min="5" max="5" width="10.77734375" style="2" customWidth="1"/>
    <col min="6" max="6" width="21.33203125" style="46" bestFit="1" customWidth="1"/>
    <col min="7" max="7" width="28" style="55" customWidth="1"/>
    <col min="8" max="8" width="30.109375" style="1" customWidth="1"/>
    <col min="9" max="9" width="23.6640625" style="1" customWidth="1"/>
    <col min="10" max="10" width="32" style="1" customWidth="1"/>
    <col min="11" max="16384" width="9.33203125" style="1"/>
  </cols>
  <sheetData>
    <row r="1" spans="1:10" ht="40.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40.5" customHeight="1" x14ac:dyDescent="0.25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27.75" customHeight="1" x14ac:dyDescent="0.25">
      <c r="A3" s="77" t="s">
        <v>1</v>
      </c>
      <c r="B3" s="78"/>
      <c r="C3" s="79"/>
      <c r="D3" s="79"/>
      <c r="E3" s="79"/>
      <c r="F3" s="79"/>
      <c r="G3" s="79"/>
      <c r="H3" s="79"/>
      <c r="I3" s="79"/>
      <c r="J3" s="80"/>
    </row>
    <row r="4" spans="1:10" ht="15.75" customHeight="1" x14ac:dyDescent="0.25">
      <c r="C4" s="3"/>
      <c r="D4" s="4"/>
      <c r="E4" s="5"/>
      <c r="F4" s="5"/>
      <c r="G4" s="5"/>
      <c r="H4" s="5"/>
      <c r="I4" s="6" t="s">
        <v>2</v>
      </c>
      <c r="J4" s="7">
        <v>0.29470000000000002</v>
      </c>
    </row>
    <row r="5" spans="1:10" x14ac:dyDescent="0.25">
      <c r="A5" s="8" t="s">
        <v>3</v>
      </c>
      <c r="B5" s="9" t="s">
        <v>4</v>
      </c>
      <c r="C5" s="10" t="s">
        <v>5</v>
      </c>
      <c r="D5" s="11" t="s">
        <v>6</v>
      </c>
      <c r="E5" s="10" t="s">
        <v>7</v>
      </c>
      <c r="F5" s="12" t="s">
        <v>8</v>
      </c>
      <c r="G5" s="13" t="s">
        <v>9</v>
      </c>
      <c r="H5" s="13" t="s">
        <v>10</v>
      </c>
      <c r="I5" s="13" t="s">
        <v>11</v>
      </c>
      <c r="J5" s="60" t="s">
        <v>12</v>
      </c>
    </row>
    <row r="6" spans="1:10" x14ac:dyDescent="0.25">
      <c r="A6" s="14">
        <v>1</v>
      </c>
      <c r="B6" s="15" t="s">
        <v>13</v>
      </c>
      <c r="C6" s="16"/>
      <c r="D6" s="17"/>
      <c r="E6" s="16"/>
      <c r="F6" s="18"/>
      <c r="G6" s="19"/>
      <c r="H6" s="19"/>
      <c r="I6" s="19"/>
      <c r="J6" s="19"/>
    </row>
    <row r="7" spans="1:10" x14ac:dyDescent="0.25">
      <c r="A7" s="20" t="s">
        <v>14</v>
      </c>
      <c r="B7" s="20" t="s">
        <v>15</v>
      </c>
      <c r="C7" s="20" t="s">
        <v>16</v>
      </c>
      <c r="D7" s="21" t="s">
        <v>17</v>
      </c>
      <c r="E7" s="20" t="s">
        <v>18</v>
      </c>
      <c r="F7" s="22">
        <v>24</v>
      </c>
      <c r="G7" s="23">
        <v>672.58</v>
      </c>
      <c r="H7" s="23">
        <f t="shared" ref="H7:H44" si="0">ROUND(F7*G7,2)</f>
        <v>16141.92</v>
      </c>
      <c r="I7" s="23">
        <f t="shared" ref="I7:I44" si="1">ROUND(G7*(1+$J$4),2)</f>
        <v>870.79</v>
      </c>
      <c r="J7" s="61">
        <f t="shared" ref="J7:J44" si="2">ROUND(F7*I7,2)</f>
        <v>20898.96</v>
      </c>
    </row>
    <row r="8" spans="1:10" x14ac:dyDescent="0.25">
      <c r="A8" s="20" t="s">
        <v>19</v>
      </c>
      <c r="B8" s="20" t="s">
        <v>20</v>
      </c>
      <c r="C8" s="20" t="s">
        <v>21</v>
      </c>
      <c r="D8" s="21" t="s">
        <v>22</v>
      </c>
      <c r="E8" s="20" t="s">
        <v>23</v>
      </c>
      <c r="F8" s="24">
        <v>1200</v>
      </c>
      <c r="G8" s="23">
        <v>99.27</v>
      </c>
      <c r="H8" s="23">
        <f t="shared" si="0"/>
        <v>119124</v>
      </c>
      <c r="I8" s="23">
        <f t="shared" si="1"/>
        <v>128.52000000000001</v>
      </c>
      <c r="J8" s="61">
        <f t="shared" si="2"/>
        <v>154224</v>
      </c>
    </row>
    <row r="9" spans="1:10" x14ac:dyDescent="0.25">
      <c r="A9" s="20" t="s">
        <v>24</v>
      </c>
      <c r="B9" s="20" t="s">
        <v>15</v>
      </c>
      <c r="C9" s="20" t="s">
        <v>25</v>
      </c>
      <c r="D9" s="21" t="s">
        <v>26</v>
      </c>
      <c r="E9" s="20" t="s">
        <v>27</v>
      </c>
      <c r="F9" s="22">
        <v>200</v>
      </c>
      <c r="G9" s="23">
        <v>36.03</v>
      </c>
      <c r="H9" s="23">
        <f t="shared" si="0"/>
        <v>7206</v>
      </c>
      <c r="I9" s="23">
        <f t="shared" si="1"/>
        <v>46.65</v>
      </c>
      <c r="J9" s="61">
        <f t="shared" si="2"/>
        <v>9330</v>
      </c>
    </row>
    <row r="10" spans="1:10" x14ac:dyDescent="0.25">
      <c r="A10" s="20" t="s">
        <v>28</v>
      </c>
      <c r="B10" s="20" t="s">
        <v>29</v>
      </c>
      <c r="C10" s="20" t="s">
        <v>30</v>
      </c>
      <c r="D10" s="21" t="s">
        <v>31</v>
      </c>
      <c r="E10" s="20" t="s">
        <v>32</v>
      </c>
      <c r="F10" s="22">
        <v>8000</v>
      </c>
      <c r="G10" s="23">
        <v>2.4</v>
      </c>
      <c r="H10" s="23">
        <f t="shared" si="0"/>
        <v>19200</v>
      </c>
      <c r="I10" s="23">
        <f t="shared" si="1"/>
        <v>3.11</v>
      </c>
      <c r="J10" s="61">
        <f t="shared" si="2"/>
        <v>24880</v>
      </c>
    </row>
    <row r="11" spans="1:10" x14ac:dyDescent="0.25">
      <c r="A11" s="20" t="s">
        <v>33</v>
      </c>
      <c r="B11" s="20" t="s">
        <v>15</v>
      </c>
      <c r="C11" s="20" t="s">
        <v>34</v>
      </c>
      <c r="D11" s="21" t="s">
        <v>35</v>
      </c>
      <c r="E11" s="20" t="s">
        <v>27</v>
      </c>
      <c r="F11" s="22">
        <v>100</v>
      </c>
      <c r="G11" s="23">
        <v>118.6</v>
      </c>
      <c r="H11" s="23">
        <f t="shared" si="0"/>
        <v>11860</v>
      </c>
      <c r="I11" s="23">
        <f t="shared" si="1"/>
        <v>153.55000000000001</v>
      </c>
      <c r="J11" s="62">
        <f t="shared" si="2"/>
        <v>15355</v>
      </c>
    </row>
    <row r="12" spans="1:10" ht="26.4" x14ac:dyDescent="0.25">
      <c r="A12" s="20" t="s">
        <v>36</v>
      </c>
      <c r="B12" s="20" t="s">
        <v>37</v>
      </c>
      <c r="C12" s="20">
        <v>10775</v>
      </c>
      <c r="D12" s="21" t="s">
        <v>38</v>
      </c>
      <c r="E12" s="20" t="s">
        <v>39</v>
      </c>
      <c r="F12" s="22">
        <v>24</v>
      </c>
      <c r="G12" s="23">
        <v>578.62</v>
      </c>
      <c r="H12" s="23">
        <f t="shared" si="0"/>
        <v>13886.88</v>
      </c>
      <c r="I12" s="23">
        <f t="shared" si="1"/>
        <v>749.14</v>
      </c>
      <c r="J12" s="61">
        <f t="shared" si="2"/>
        <v>17979.36</v>
      </c>
    </row>
    <row r="13" spans="1:10" ht="26.4" x14ac:dyDescent="0.25">
      <c r="A13" s="20" t="s">
        <v>40</v>
      </c>
      <c r="B13" s="20" t="s">
        <v>37</v>
      </c>
      <c r="C13" s="20">
        <v>10776</v>
      </c>
      <c r="D13" s="21" t="s">
        <v>41</v>
      </c>
      <c r="E13" s="20" t="s">
        <v>39</v>
      </c>
      <c r="F13" s="22">
        <v>24</v>
      </c>
      <c r="G13" s="23">
        <v>452.04</v>
      </c>
      <c r="H13" s="23">
        <f t="shared" si="0"/>
        <v>10848.96</v>
      </c>
      <c r="I13" s="23">
        <f t="shared" si="1"/>
        <v>585.26</v>
      </c>
      <c r="J13" s="61">
        <f t="shared" si="2"/>
        <v>14046.24</v>
      </c>
    </row>
    <row r="14" spans="1:10" ht="26.4" x14ac:dyDescent="0.25">
      <c r="A14" s="20" t="s">
        <v>42</v>
      </c>
      <c r="B14" s="20" t="s">
        <v>37</v>
      </c>
      <c r="C14" s="20">
        <v>10778</v>
      </c>
      <c r="D14" s="21" t="s">
        <v>43</v>
      </c>
      <c r="E14" s="20" t="s">
        <v>39</v>
      </c>
      <c r="F14" s="22">
        <v>24</v>
      </c>
      <c r="G14" s="23">
        <v>723.27</v>
      </c>
      <c r="H14" s="23">
        <f t="shared" si="0"/>
        <v>17358.48</v>
      </c>
      <c r="I14" s="23">
        <f t="shared" si="1"/>
        <v>936.42</v>
      </c>
      <c r="J14" s="61">
        <f t="shared" si="2"/>
        <v>22474.080000000002</v>
      </c>
    </row>
    <row r="15" spans="1:10" x14ac:dyDescent="0.25">
      <c r="A15" s="20" t="s">
        <v>44</v>
      </c>
      <c r="B15" s="20" t="s">
        <v>15</v>
      </c>
      <c r="C15" s="20" t="s">
        <v>45</v>
      </c>
      <c r="D15" s="21" t="s">
        <v>46</v>
      </c>
      <c r="E15" s="20" t="s">
        <v>47</v>
      </c>
      <c r="F15" s="22">
        <v>24</v>
      </c>
      <c r="G15" s="23">
        <v>13.44</v>
      </c>
      <c r="H15" s="23">
        <f t="shared" si="0"/>
        <v>322.56</v>
      </c>
      <c r="I15" s="23">
        <f t="shared" si="1"/>
        <v>17.399999999999999</v>
      </c>
      <c r="J15" s="61">
        <f t="shared" si="2"/>
        <v>417.6</v>
      </c>
    </row>
    <row r="16" spans="1:10" x14ac:dyDescent="0.25">
      <c r="A16" s="20" t="s">
        <v>48</v>
      </c>
      <c r="B16" s="20" t="s">
        <v>15</v>
      </c>
      <c r="C16" s="20" t="s">
        <v>49</v>
      </c>
      <c r="D16" s="21" t="s">
        <v>50</v>
      </c>
      <c r="E16" s="20" t="s">
        <v>47</v>
      </c>
      <c r="F16" s="22">
        <v>24</v>
      </c>
      <c r="G16" s="23">
        <v>20.27</v>
      </c>
      <c r="H16" s="23">
        <f t="shared" si="0"/>
        <v>486.48</v>
      </c>
      <c r="I16" s="23">
        <f t="shared" si="1"/>
        <v>26.24</v>
      </c>
      <c r="J16" s="61">
        <f t="shared" si="2"/>
        <v>629.76</v>
      </c>
    </row>
    <row r="17" spans="1:10" x14ac:dyDescent="0.25">
      <c r="A17" s="20" t="s">
        <v>51</v>
      </c>
      <c r="B17" s="20" t="s">
        <v>15</v>
      </c>
      <c r="C17" s="20" t="s">
        <v>52</v>
      </c>
      <c r="D17" s="21" t="s">
        <v>53</v>
      </c>
      <c r="E17" s="20" t="s">
        <v>47</v>
      </c>
      <c r="F17" s="22">
        <v>24</v>
      </c>
      <c r="G17" s="23">
        <v>16.47</v>
      </c>
      <c r="H17" s="23">
        <f t="shared" si="0"/>
        <v>395.28</v>
      </c>
      <c r="I17" s="23">
        <f t="shared" si="1"/>
        <v>21.32</v>
      </c>
      <c r="J17" s="61">
        <f t="shared" si="2"/>
        <v>511.68</v>
      </c>
    </row>
    <row r="18" spans="1:10" x14ac:dyDescent="0.25">
      <c r="A18" s="20" t="s">
        <v>54</v>
      </c>
      <c r="B18" s="20" t="s">
        <v>15</v>
      </c>
      <c r="C18" s="20" t="s">
        <v>55</v>
      </c>
      <c r="D18" s="21" t="s">
        <v>56</v>
      </c>
      <c r="E18" s="20" t="s">
        <v>47</v>
      </c>
      <c r="F18" s="22">
        <v>24</v>
      </c>
      <c r="G18" s="23">
        <v>27.1</v>
      </c>
      <c r="H18" s="23">
        <f t="shared" si="0"/>
        <v>650.4</v>
      </c>
      <c r="I18" s="23">
        <f t="shared" si="1"/>
        <v>35.090000000000003</v>
      </c>
      <c r="J18" s="61">
        <f t="shared" si="2"/>
        <v>842.16</v>
      </c>
    </row>
    <row r="19" spans="1:10" x14ac:dyDescent="0.25">
      <c r="A19" s="20" t="s">
        <v>57</v>
      </c>
      <c r="B19" s="20" t="s">
        <v>15</v>
      </c>
      <c r="C19" s="20" t="s">
        <v>58</v>
      </c>
      <c r="D19" s="21" t="s">
        <v>59</v>
      </c>
      <c r="E19" s="20" t="s">
        <v>60</v>
      </c>
      <c r="F19" s="22">
        <v>60</v>
      </c>
      <c r="G19" s="23">
        <v>257.89</v>
      </c>
      <c r="H19" s="23">
        <f t="shared" si="0"/>
        <v>15473.4</v>
      </c>
      <c r="I19" s="23">
        <f t="shared" si="1"/>
        <v>333.89</v>
      </c>
      <c r="J19" s="61">
        <f t="shared" si="2"/>
        <v>20033.400000000001</v>
      </c>
    </row>
    <row r="20" spans="1:10" ht="26.4" x14ac:dyDescent="0.25">
      <c r="A20" s="20" t="s">
        <v>61</v>
      </c>
      <c r="B20" s="20" t="s">
        <v>37</v>
      </c>
      <c r="C20" s="20">
        <v>37524</v>
      </c>
      <c r="D20" s="21" t="s">
        <v>62</v>
      </c>
      <c r="E20" s="20" t="s">
        <v>63</v>
      </c>
      <c r="F20" s="22">
        <v>8000</v>
      </c>
      <c r="G20" s="23">
        <v>2.37</v>
      </c>
      <c r="H20" s="23">
        <f t="shared" si="0"/>
        <v>18960</v>
      </c>
      <c r="I20" s="23">
        <f t="shared" si="1"/>
        <v>3.07</v>
      </c>
      <c r="J20" s="61">
        <f t="shared" si="2"/>
        <v>24560</v>
      </c>
    </row>
    <row r="21" spans="1:10" x14ac:dyDescent="0.25">
      <c r="A21" s="20" t="s">
        <v>64</v>
      </c>
      <c r="B21" s="20" t="s">
        <v>15</v>
      </c>
      <c r="C21" s="20" t="s">
        <v>65</v>
      </c>
      <c r="D21" s="21" t="s">
        <v>66</v>
      </c>
      <c r="E21" s="20" t="s">
        <v>27</v>
      </c>
      <c r="F21" s="22">
        <v>20</v>
      </c>
      <c r="G21" s="23">
        <v>375.13</v>
      </c>
      <c r="H21" s="23">
        <f t="shared" si="0"/>
        <v>7502.6</v>
      </c>
      <c r="I21" s="23">
        <f t="shared" si="1"/>
        <v>485.68</v>
      </c>
      <c r="J21" s="62">
        <f t="shared" si="2"/>
        <v>9713.6</v>
      </c>
    </row>
    <row r="22" spans="1:10" x14ac:dyDescent="0.25">
      <c r="A22" s="20" t="s">
        <v>67</v>
      </c>
      <c r="B22" s="20" t="s">
        <v>15</v>
      </c>
      <c r="C22" s="20" t="s">
        <v>68</v>
      </c>
      <c r="D22" s="21" t="s">
        <v>69</v>
      </c>
      <c r="E22" s="20" t="s">
        <v>27</v>
      </c>
      <c r="F22" s="22">
        <v>20</v>
      </c>
      <c r="G22" s="23">
        <v>499.74</v>
      </c>
      <c r="H22" s="23">
        <f t="shared" si="0"/>
        <v>9994.7999999999993</v>
      </c>
      <c r="I22" s="23">
        <f t="shared" si="1"/>
        <v>647.01</v>
      </c>
      <c r="J22" s="62">
        <f t="shared" si="2"/>
        <v>12940.2</v>
      </c>
    </row>
    <row r="23" spans="1:10" x14ac:dyDescent="0.25">
      <c r="A23" s="20" t="s">
        <v>70</v>
      </c>
      <c r="B23" s="20" t="s">
        <v>15</v>
      </c>
      <c r="C23" s="20" t="s">
        <v>71</v>
      </c>
      <c r="D23" s="21" t="s">
        <v>72</v>
      </c>
      <c r="E23" s="20" t="s">
        <v>27</v>
      </c>
      <c r="F23" s="22">
        <v>20</v>
      </c>
      <c r="G23" s="23">
        <v>301.31</v>
      </c>
      <c r="H23" s="23">
        <f t="shared" si="0"/>
        <v>6026.2</v>
      </c>
      <c r="I23" s="23">
        <f t="shared" si="1"/>
        <v>390.11</v>
      </c>
      <c r="J23" s="62">
        <f t="shared" si="2"/>
        <v>7802.2</v>
      </c>
    </row>
    <row r="24" spans="1:10" x14ac:dyDescent="0.25">
      <c r="A24" s="20" t="s">
        <v>73</v>
      </c>
      <c r="B24" s="20" t="s">
        <v>29</v>
      </c>
      <c r="C24" s="20" t="s">
        <v>74</v>
      </c>
      <c r="D24" s="21" t="s">
        <v>75</v>
      </c>
      <c r="E24" s="20" t="s">
        <v>60</v>
      </c>
      <c r="F24" s="22">
        <v>4000</v>
      </c>
      <c r="G24" s="23">
        <v>7.52</v>
      </c>
      <c r="H24" s="23">
        <f t="shared" si="0"/>
        <v>30080</v>
      </c>
      <c r="I24" s="23">
        <f t="shared" si="1"/>
        <v>9.74</v>
      </c>
      <c r="J24" s="62">
        <f t="shared" si="2"/>
        <v>38960</v>
      </c>
    </row>
    <row r="25" spans="1:10" x14ac:dyDescent="0.25">
      <c r="A25" s="20" t="s">
        <v>76</v>
      </c>
      <c r="B25" s="20" t="s">
        <v>29</v>
      </c>
      <c r="C25" s="20" t="s">
        <v>77</v>
      </c>
      <c r="D25" s="21" t="s">
        <v>78</v>
      </c>
      <c r="E25" s="20" t="s">
        <v>79</v>
      </c>
      <c r="F25" s="22">
        <v>200</v>
      </c>
      <c r="G25" s="23">
        <v>73.19</v>
      </c>
      <c r="H25" s="23">
        <f t="shared" si="0"/>
        <v>14638</v>
      </c>
      <c r="I25" s="23">
        <f t="shared" si="1"/>
        <v>94.76</v>
      </c>
      <c r="J25" s="61">
        <f t="shared" si="2"/>
        <v>18952</v>
      </c>
    </row>
    <row r="26" spans="1:10" x14ac:dyDescent="0.25">
      <c r="A26" s="20" t="s">
        <v>80</v>
      </c>
      <c r="B26" s="20" t="s">
        <v>29</v>
      </c>
      <c r="C26" s="20" t="s">
        <v>81</v>
      </c>
      <c r="D26" s="21" t="s">
        <v>82</v>
      </c>
      <c r="E26" s="20" t="s">
        <v>79</v>
      </c>
      <c r="F26" s="22">
        <v>200</v>
      </c>
      <c r="G26" s="23">
        <v>81.099999999999994</v>
      </c>
      <c r="H26" s="23">
        <f t="shared" si="0"/>
        <v>16220</v>
      </c>
      <c r="I26" s="23">
        <f t="shared" si="1"/>
        <v>105</v>
      </c>
      <c r="J26" s="61">
        <f t="shared" si="2"/>
        <v>21000</v>
      </c>
    </row>
    <row r="27" spans="1:10" x14ac:dyDescent="0.25">
      <c r="A27" s="20" t="s">
        <v>83</v>
      </c>
      <c r="B27" s="20" t="s">
        <v>29</v>
      </c>
      <c r="C27" s="20" t="s">
        <v>84</v>
      </c>
      <c r="D27" s="21" t="s">
        <v>85</v>
      </c>
      <c r="E27" s="20" t="s">
        <v>79</v>
      </c>
      <c r="F27" s="22">
        <v>200</v>
      </c>
      <c r="G27" s="23">
        <v>74.180000000000007</v>
      </c>
      <c r="H27" s="23">
        <f t="shared" si="0"/>
        <v>14836</v>
      </c>
      <c r="I27" s="23">
        <f t="shared" si="1"/>
        <v>96.04</v>
      </c>
      <c r="J27" s="61">
        <f t="shared" si="2"/>
        <v>19208</v>
      </c>
    </row>
    <row r="28" spans="1:10" ht="26.4" x14ac:dyDescent="0.25">
      <c r="A28" s="20" t="s">
        <v>86</v>
      </c>
      <c r="B28" s="20" t="s">
        <v>29</v>
      </c>
      <c r="C28" s="20" t="s">
        <v>87</v>
      </c>
      <c r="D28" s="21" t="s">
        <v>88</v>
      </c>
      <c r="E28" s="20" t="s">
        <v>79</v>
      </c>
      <c r="F28" s="22">
        <v>120</v>
      </c>
      <c r="G28" s="23">
        <v>188.08</v>
      </c>
      <c r="H28" s="23">
        <f t="shared" si="0"/>
        <v>22569.599999999999</v>
      </c>
      <c r="I28" s="23">
        <f t="shared" si="1"/>
        <v>243.51</v>
      </c>
      <c r="J28" s="61">
        <f t="shared" si="2"/>
        <v>29221.200000000001</v>
      </c>
    </row>
    <row r="29" spans="1:10" x14ac:dyDescent="0.25">
      <c r="A29" s="20" t="s">
        <v>89</v>
      </c>
      <c r="B29" s="20" t="s">
        <v>29</v>
      </c>
      <c r="C29" s="20" t="s">
        <v>90</v>
      </c>
      <c r="D29" s="21" t="s">
        <v>91</v>
      </c>
      <c r="E29" s="20" t="s">
        <v>79</v>
      </c>
      <c r="F29" s="22">
        <v>250</v>
      </c>
      <c r="G29" s="23">
        <v>94.04</v>
      </c>
      <c r="H29" s="23">
        <f t="shared" si="0"/>
        <v>23510</v>
      </c>
      <c r="I29" s="23">
        <f t="shared" si="1"/>
        <v>121.75</v>
      </c>
      <c r="J29" s="62">
        <f t="shared" si="2"/>
        <v>30437.5</v>
      </c>
    </row>
    <row r="30" spans="1:10" x14ac:dyDescent="0.25">
      <c r="A30" s="20" t="s">
        <v>92</v>
      </c>
      <c r="B30" s="20" t="s">
        <v>29</v>
      </c>
      <c r="C30" s="20" t="s">
        <v>93</v>
      </c>
      <c r="D30" s="21" t="s">
        <v>94</v>
      </c>
      <c r="E30" s="20" t="s">
        <v>79</v>
      </c>
      <c r="F30" s="22">
        <v>250</v>
      </c>
      <c r="G30" s="23">
        <v>98.98</v>
      </c>
      <c r="H30" s="23">
        <f t="shared" si="0"/>
        <v>24745</v>
      </c>
      <c r="I30" s="23">
        <f t="shared" si="1"/>
        <v>128.15</v>
      </c>
      <c r="J30" s="62">
        <f t="shared" si="2"/>
        <v>32037.5</v>
      </c>
    </row>
    <row r="31" spans="1:10" ht="26.4" x14ac:dyDescent="0.25">
      <c r="A31" s="20" t="s">
        <v>95</v>
      </c>
      <c r="B31" s="20" t="s">
        <v>29</v>
      </c>
      <c r="C31" s="20" t="s">
        <v>96</v>
      </c>
      <c r="D31" s="21" t="s">
        <v>97</v>
      </c>
      <c r="E31" s="20" t="s">
        <v>79</v>
      </c>
      <c r="F31" s="22">
        <v>250</v>
      </c>
      <c r="G31" s="23">
        <v>94.95</v>
      </c>
      <c r="H31" s="23">
        <f t="shared" si="0"/>
        <v>23737.5</v>
      </c>
      <c r="I31" s="23">
        <f t="shared" si="1"/>
        <v>122.93</v>
      </c>
      <c r="J31" s="62">
        <f t="shared" si="2"/>
        <v>30732.5</v>
      </c>
    </row>
    <row r="32" spans="1:10" x14ac:dyDescent="0.25">
      <c r="A32" s="20" t="s">
        <v>98</v>
      </c>
      <c r="B32" s="20" t="s">
        <v>29</v>
      </c>
      <c r="C32" s="20" t="s">
        <v>99</v>
      </c>
      <c r="D32" s="21" t="s">
        <v>100</v>
      </c>
      <c r="E32" s="20" t="s">
        <v>79</v>
      </c>
      <c r="F32" s="22">
        <v>250</v>
      </c>
      <c r="G32" s="23">
        <v>44.53</v>
      </c>
      <c r="H32" s="23">
        <f t="shared" si="0"/>
        <v>11132.5</v>
      </c>
      <c r="I32" s="23">
        <f t="shared" si="1"/>
        <v>57.65</v>
      </c>
      <c r="J32" s="62">
        <f t="shared" si="2"/>
        <v>14412.5</v>
      </c>
    </row>
    <row r="33" spans="1:10" x14ac:dyDescent="0.25">
      <c r="A33" s="20" t="s">
        <v>101</v>
      </c>
      <c r="B33" s="20" t="s">
        <v>29</v>
      </c>
      <c r="C33" s="20" t="s">
        <v>102</v>
      </c>
      <c r="D33" s="21" t="s">
        <v>103</v>
      </c>
      <c r="E33" s="20" t="s">
        <v>79</v>
      </c>
      <c r="F33" s="22">
        <v>250</v>
      </c>
      <c r="G33" s="23">
        <v>71.760000000000005</v>
      </c>
      <c r="H33" s="23">
        <f t="shared" si="0"/>
        <v>17940</v>
      </c>
      <c r="I33" s="23">
        <f t="shared" si="1"/>
        <v>92.91</v>
      </c>
      <c r="J33" s="62">
        <f t="shared" si="2"/>
        <v>23227.5</v>
      </c>
    </row>
    <row r="34" spans="1:10" x14ac:dyDescent="0.25">
      <c r="A34" s="20" t="s">
        <v>104</v>
      </c>
      <c r="B34" s="20" t="s">
        <v>29</v>
      </c>
      <c r="C34" s="20" t="s">
        <v>105</v>
      </c>
      <c r="D34" s="21" t="s">
        <v>106</v>
      </c>
      <c r="E34" s="20" t="s">
        <v>79</v>
      </c>
      <c r="F34" s="22">
        <v>250</v>
      </c>
      <c r="G34" s="23">
        <v>79.180000000000007</v>
      </c>
      <c r="H34" s="23">
        <f t="shared" si="0"/>
        <v>19795</v>
      </c>
      <c r="I34" s="23">
        <f t="shared" si="1"/>
        <v>102.51</v>
      </c>
      <c r="J34" s="62">
        <f t="shared" si="2"/>
        <v>25627.5</v>
      </c>
    </row>
    <row r="35" spans="1:10" x14ac:dyDescent="0.25">
      <c r="A35" s="20" t="s">
        <v>107</v>
      </c>
      <c r="B35" s="20" t="s">
        <v>29</v>
      </c>
      <c r="C35" s="20" t="s">
        <v>108</v>
      </c>
      <c r="D35" s="21" t="s">
        <v>109</v>
      </c>
      <c r="E35" s="20" t="s">
        <v>79</v>
      </c>
      <c r="F35" s="22">
        <v>250</v>
      </c>
      <c r="G35" s="23">
        <v>94.04</v>
      </c>
      <c r="H35" s="23">
        <f t="shared" si="0"/>
        <v>23510</v>
      </c>
      <c r="I35" s="23">
        <f t="shared" si="1"/>
        <v>121.75</v>
      </c>
      <c r="J35" s="62">
        <f t="shared" si="2"/>
        <v>30437.5</v>
      </c>
    </row>
    <row r="36" spans="1:10" x14ac:dyDescent="0.25">
      <c r="A36" s="20" t="s">
        <v>110</v>
      </c>
      <c r="B36" s="20" t="s">
        <v>29</v>
      </c>
      <c r="C36" s="20" t="s">
        <v>111</v>
      </c>
      <c r="D36" s="21" t="s">
        <v>112</v>
      </c>
      <c r="E36" s="20" t="s">
        <v>79</v>
      </c>
      <c r="F36" s="22">
        <v>250</v>
      </c>
      <c r="G36" s="23">
        <v>49.49</v>
      </c>
      <c r="H36" s="23">
        <f t="shared" si="0"/>
        <v>12372.5</v>
      </c>
      <c r="I36" s="23">
        <f t="shared" si="1"/>
        <v>64.069999999999993</v>
      </c>
      <c r="J36" s="62">
        <f t="shared" si="2"/>
        <v>16017.5</v>
      </c>
    </row>
    <row r="37" spans="1:10" x14ac:dyDescent="0.25">
      <c r="A37" s="20" t="s">
        <v>113</v>
      </c>
      <c r="B37" s="20" t="s">
        <v>29</v>
      </c>
      <c r="C37" s="20" t="s">
        <v>114</v>
      </c>
      <c r="D37" s="21" t="s">
        <v>115</v>
      </c>
      <c r="E37" s="20" t="s">
        <v>79</v>
      </c>
      <c r="F37" s="22">
        <v>250</v>
      </c>
      <c r="G37" s="23">
        <v>44.53</v>
      </c>
      <c r="H37" s="23">
        <f t="shared" si="0"/>
        <v>11132.5</v>
      </c>
      <c r="I37" s="23">
        <f t="shared" si="1"/>
        <v>57.65</v>
      </c>
      <c r="J37" s="62">
        <f t="shared" si="2"/>
        <v>14412.5</v>
      </c>
    </row>
    <row r="38" spans="1:10" x14ac:dyDescent="0.25">
      <c r="A38" s="20" t="s">
        <v>116</v>
      </c>
      <c r="B38" s="20" t="s">
        <v>29</v>
      </c>
      <c r="C38" s="20" t="s">
        <v>117</v>
      </c>
      <c r="D38" s="21" t="s">
        <v>118</v>
      </c>
      <c r="E38" s="20" t="s">
        <v>79</v>
      </c>
      <c r="F38" s="22">
        <v>250</v>
      </c>
      <c r="G38" s="23">
        <v>54.44</v>
      </c>
      <c r="H38" s="23">
        <f t="shared" si="0"/>
        <v>13610</v>
      </c>
      <c r="I38" s="23">
        <f t="shared" si="1"/>
        <v>70.48</v>
      </c>
      <c r="J38" s="62">
        <f t="shared" si="2"/>
        <v>17620</v>
      </c>
    </row>
    <row r="39" spans="1:10" x14ac:dyDescent="0.25">
      <c r="A39" s="20" t="s">
        <v>119</v>
      </c>
      <c r="B39" s="20" t="s">
        <v>29</v>
      </c>
      <c r="C39" s="20" t="s">
        <v>120</v>
      </c>
      <c r="D39" s="21" t="s">
        <v>121</v>
      </c>
      <c r="E39" s="20" t="s">
        <v>79</v>
      </c>
      <c r="F39" s="22">
        <v>200</v>
      </c>
      <c r="G39" s="23">
        <v>39.590000000000003</v>
      </c>
      <c r="H39" s="23">
        <f t="shared" si="0"/>
        <v>7918</v>
      </c>
      <c r="I39" s="23">
        <f t="shared" si="1"/>
        <v>51.26</v>
      </c>
      <c r="J39" s="62">
        <f t="shared" si="2"/>
        <v>10252</v>
      </c>
    </row>
    <row r="40" spans="1:10" x14ac:dyDescent="0.25">
      <c r="A40" s="20" t="s">
        <v>122</v>
      </c>
      <c r="B40" s="20" t="s">
        <v>29</v>
      </c>
      <c r="C40" s="20" t="s">
        <v>123</v>
      </c>
      <c r="D40" s="21" t="s">
        <v>124</v>
      </c>
      <c r="E40" s="20" t="s">
        <v>79</v>
      </c>
      <c r="F40" s="22">
        <v>200</v>
      </c>
      <c r="G40" s="23">
        <v>29.69</v>
      </c>
      <c r="H40" s="23">
        <f t="shared" si="0"/>
        <v>5938</v>
      </c>
      <c r="I40" s="23">
        <f t="shared" si="1"/>
        <v>38.44</v>
      </c>
      <c r="J40" s="62">
        <f t="shared" si="2"/>
        <v>7688</v>
      </c>
    </row>
    <row r="41" spans="1:10" x14ac:dyDescent="0.25">
      <c r="A41" s="20" t="s">
        <v>125</v>
      </c>
      <c r="B41" s="20" t="s">
        <v>29</v>
      </c>
      <c r="C41" s="20" t="s">
        <v>126</v>
      </c>
      <c r="D41" s="21" t="s">
        <v>127</v>
      </c>
      <c r="E41" s="20" t="s">
        <v>79</v>
      </c>
      <c r="F41" s="22">
        <v>200</v>
      </c>
      <c r="G41" s="23">
        <v>29.69</v>
      </c>
      <c r="H41" s="23">
        <f t="shared" si="0"/>
        <v>5938</v>
      </c>
      <c r="I41" s="23">
        <f t="shared" si="1"/>
        <v>38.44</v>
      </c>
      <c r="J41" s="62">
        <f t="shared" si="2"/>
        <v>7688</v>
      </c>
    </row>
    <row r="42" spans="1:10" x14ac:dyDescent="0.25">
      <c r="A42" s="20" t="s">
        <v>128</v>
      </c>
      <c r="B42" s="20" t="s">
        <v>29</v>
      </c>
      <c r="C42" s="20" t="s">
        <v>129</v>
      </c>
      <c r="D42" s="21" t="s">
        <v>130</v>
      </c>
      <c r="E42" s="20" t="s">
        <v>131</v>
      </c>
      <c r="F42" s="22">
        <v>2500</v>
      </c>
      <c r="G42" s="23">
        <v>1.17</v>
      </c>
      <c r="H42" s="23">
        <f t="shared" si="0"/>
        <v>2925</v>
      </c>
      <c r="I42" s="23">
        <f t="shared" si="1"/>
        <v>1.51</v>
      </c>
      <c r="J42" s="62">
        <f t="shared" si="2"/>
        <v>3775</v>
      </c>
    </row>
    <row r="43" spans="1:10" x14ac:dyDescent="0.25">
      <c r="A43" s="20" t="s">
        <v>132</v>
      </c>
      <c r="B43" s="20" t="s">
        <v>29</v>
      </c>
      <c r="C43" s="20" t="s">
        <v>133</v>
      </c>
      <c r="D43" s="21" t="s">
        <v>134</v>
      </c>
      <c r="E43" s="20" t="s">
        <v>131</v>
      </c>
      <c r="F43" s="22">
        <v>2500</v>
      </c>
      <c r="G43" s="23">
        <v>0.36</v>
      </c>
      <c r="H43" s="23">
        <f t="shared" si="0"/>
        <v>900</v>
      </c>
      <c r="I43" s="23">
        <f t="shared" si="1"/>
        <v>0.47</v>
      </c>
      <c r="J43" s="62">
        <f t="shared" si="2"/>
        <v>1175</v>
      </c>
    </row>
    <row r="44" spans="1:10" x14ac:dyDescent="0.25">
      <c r="A44" s="20" t="s">
        <v>135</v>
      </c>
      <c r="B44" s="20" t="s">
        <v>29</v>
      </c>
      <c r="C44" s="20" t="s">
        <v>136</v>
      </c>
      <c r="D44" s="21" t="s">
        <v>137</v>
      </c>
      <c r="E44" s="20" t="s">
        <v>79</v>
      </c>
      <c r="F44" s="22">
        <v>200</v>
      </c>
      <c r="G44" s="23">
        <v>54.44</v>
      </c>
      <c r="H44" s="23">
        <f t="shared" si="0"/>
        <v>10888</v>
      </c>
      <c r="I44" s="23">
        <f t="shared" si="1"/>
        <v>70.48</v>
      </c>
      <c r="J44" s="62">
        <f t="shared" si="2"/>
        <v>14096</v>
      </c>
    </row>
    <row r="45" spans="1:10" x14ac:dyDescent="0.25">
      <c r="A45" s="65" t="s">
        <v>138</v>
      </c>
      <c r="B45" s="66"/>
      <c r="C45" s="66"/>
      <c r="D45" s="66"/>
      <c r="E45" s="66"/>
      <c r="F45" s="66"/>
      <c r="G45" s="66"/>
      <c r="H45" s="66"/>
      <c r="I45" s="66"/>
      <c r="J45" s="63">
        <f>SUM(J7:J44)</f>
        <v>763615.94</v>
      </c>
    </row>
    <row r="46" spans="1:10" x14ac:dyDescent="0.25">
      <c r="A46" s="27"/>
      <c r="B46" s="28"/>
      <c r="C46" s="28"/>
      <c r="D46" s="29"/>
      <c r="E46" s="28"/>
      <c r="F46" s="30"/>
      <c r="G46" s="31"/>
      <c r="H46" s="31"/>
      <c r="I46" s="31"/>
      <c r="J46" s="31"/>
    </row>
    <row r="47" spans="1:10" x14ac:dyDescent="0.25">
      <c r="A47" s="14">
        <v>2</v>
      </c>
      <c r="B47" s="15" t="s">
        <v>139</v>
      </c>
      <c r="C47" s="16"/>
      <c r="D47" s="17"/>
      <c r="E47" s="16"/>
      <c r="F47" s="18"/>
      <c r="G47" s="19"/>
      <c r="H47" s="19"/>
      <c r="I47" s="19"/>
      <c r="J47" s="19"/>
    </row>
    <row r="48" spans="1:10" x14ac:dyDescent="0.25">
      <c r="A48" s="20" t="s">
        <v>140</v>
      </c>
      <c r="B48" s="20" t="s">
        <v>141</v>
      </c>
      <c r="C48" s="20">
        <v>90772</v>
      </c>
      <c r="D48" s="21" t="s">
        <v>142</v>
      </c>
      <c r="E48" s="20" t="s">
        <v>23</v>
      </c>
      <c r="F48" s="22">
        <v>10560</v>
      </c>
      <c r="G48" s="23">
        <v>16.47</v>
      </c>
      <c r="H48" s="23">
        <f t="shared" ref="H48:H54" si="3">ROUND(F48*G48,2)</f>
        <v>173923.20000000001</v>
      </c>
      <c r="I48" s="23">
        <f t="shared" ref="I48:I54" si="4">ROUND(G48*(1+$J$4),2)</f>
        <v>21.32</v>
      </c>
      <c r="J48" s="61">
        <f t="shared" ref="J48:J54" si="5">ROUND(F48*I48,2)</f>
        <v>225139.20000000001</v>
      </c>
    </row>
    <row r="49" spans="1:10" x14ac:dyDescent="0.25">
      <c r="A49" s="20" t="s">
        <v>143</v>
      </c>
      <c r="B49" s="20" t="s">
        <v>141</v>
      </c>
      <c r="C49" s="20">
        <v>90780</v>
      </c>
      <c r="D49" s="21" t="s">
        <v>144</v>
      </c>
      <c r="E49" s="20" t="s">
        <v>23</v>
      </c>
      <c r="F49" s="22">
        <v>10560</v>
      </c>
      <c r="G49" s="23">
        <v>62.6</v>
      </c>
      <c r="H49" s="23">
        <f t="shared" si="3"/>
        <v>661056</v>
      </c>
      <c r="I49" s="23">
        <f t="shared" si="4"/>
        <v>81.05</v>
      </c>
      <c r="J49" s="61">
        <f t="shared" si="5"/>
        <v>855888</v>
      </c>
    </row>
    <row r="50" spans="1:10" x14ac:dyDescent="0.25">
      <c r="A50" s="20" t="s">
        <v>145</v>
      </c>
      <c r="B50" s="20" t="s">
        <v>141</v>
      </c>
      <c r="C50" s="20">
        <v>90776</v>
      </c>
      <c r="D50" s="21" t="s">
        <v>146</v>
      </c>
      <c r="E50" s="20" t="s">
        <v>23</v>
      </c>
      <c r="F50" s="22">
        <v>10560</v>
      </c>
      <c r="G50" s="23">
        <v>41.79</v>
      </c>
      <c r="H50" s="23">
        <f t="shared" si="3"/>
        <v>441302.4</v>
      </c>
      <c r="I50" s="23">
        <f t="shared" si="4"/>
        <v>54.11</v>
      </c>
      <c r="J50" s="61">
        <f t="shared" si="5"/>
        <v>571401.6</v>
      </c>
    </row>
    <row r="51" spans="1:10" x14ac:dyDescent="0.25">
      <c r="A51" s="20" t="s">
        <v>147</v>
      </c>
      <c r="B51" s="20" t="s">
        <v>141</v>
      </c>
      <c r="C51" s="20">
        <v>100305</v>
      </c>
      <c r="D51" s="21" t="s">
        <v>148</v>
      </c>
      <c r="E51" s="20" t="s">
        <v>23</v>
      </c>
      <c r="F51" s="22">
        <v>10560</v>
      </c>
      <c r="G51" s="23">
        <v>93.39</v>
      </c>
      <c r="H51" s="23">
        <f t="shared" si="3"/>
        <v>986198.4</v>
      </c>
      <c r="I51" s="23">
        <f t="shared" si="4"/>
        <v>120.91</v>
      </c>
      <c r="J51" s="61">
        <f t="shared" si="5"/>
        <v>1276809.6000000001</v>
      </c>
    </row>
    <row r="52" spans="1:10" x14ac:dyDescent="0.25">
      <c r="A52" s="20" t="s">
        <v>149</v>
      </c>
      <c r="B52" s="20" t="s">
        <v>141</v>
      </c>
      <c r="C52" s="20">
        <v>100309</v>
      </c>
      <c r="D52" s="21" t="s">
        <v>150</v>
      </c>
      <c r="E52" s="20" t="s">
        <v>23</v>
      </c>
      <c r="F52" s="22">
        <v>10560</v>
      </c>
      <c r="G52" s="23">
        <v>27.84</v>
      </c>
      <c r="H52" s="23">
        <f t="shared" si="3"/>
        <v>293990.40000000002</v>
      </c>
      <c r="I52" s="23">
        <f t="shared" si="4"/>
        <v>36.04</v>
      </c>
      <c r="J52" s="61">
        <f t="shared" si="5"/>
        <v>380582.40000000002</v>
      </c>
    </row>
    <row r="53" spans="1:10" x14ac:dyDescent="0.25">
      <c r="A53" s="20" t="s">
        <v>151</v>
      </c>
      <c r="B53" s="20" t="s">
        <v>141</v>
      </c>
      <c r="C53" s="20">
        <v>88326</v>
      </c>
      <c r="D53" s="21" t="s">
        <v>152</v>
      </c>
      <c r="E53" s="20" t="s">
        <v>23</v>
      </c>
      <c r="F53" s="24">
        <v>10560</v>
      </c>
      <c r="G53" s="23">
        <v>20.37</v>
      </c>
      <c r="H53" s="25">
        <f t="shared" si="3"/>
        <v>215107.20000000001</v>
      </c>
      <c r="I53" s="25">
        <f t="shared" si="4"/>
        <v>26.37</v>
      </c>
      <c r="J53" s="62">
        <f t="shared" si="5"/>
        <v>278467.20000000001</v>
      </c>
    </row>
    <row r="54" spans="1:10" x14ac:dyDescent="0.25">
      <c r="A54" s="20" t="s">
        <v>153</v>
      </c>
      <c r="B54" s="20" t="s">
        <v>141</v>
      </c>
      <c r="C54" s="20">
        <v>90776</v>
      </c>
      <c r="D54" s="21" t="s">
        <v>154</v>
      </c>
      <c r="E54" s="20" t="s">
        <v>23</v>
      </c>
      <c r="F54" s="22">
        <v>10560</v>
      </c>
      <c r="G54" s="23">
        <v>41.79</v>
      </c>
      <c r="H54" s="23">
        <f t="shared" si="3"/>
        <v>441302.4</v>
      </c>
      <c r="I54" s="23">
        <f t="shared" si="4"/>
        <v>54.11</v>
      </c>
      <c r="J54" s="61">
        <f t="shared" si="5"/>
        <v>571401.6</v>
      </c>
    </row>
    <row r="55" spans="1:10" x14ac:dyDescent="0.25">
      <c r="A55" s="65" t="s">
        <v>155</v>
      </c>
      <c r="B55" s="66"/>
      <c r="C55" s="66"/>
      <c r="D55" s="66"/>
      <c r="E55" s="66"/>
      <c r="F55" s="66"/>
      <c r="G55" s="66"/>
      <c r="H55" s="66"/>
      <c r="I55" s="66"/>
      <c r="J55" s="63">
        <f>SUM(J48:J54)</f>
        <v>4159689.6</v>
      </c>
    </row>
    <row r="56" spans="1:10" x14ac:dyDescent="0.25">
      <c r="A56" s="27"/>
      <c r="B56" s="28"/>
      <c r="C56" s="28"/>
      <c r="D56" s="29"/>
      <c r="E56" s="28"/>
      <c r="F56" s="30"/>
      <c r="G56" s="31"/>
      <c r="H56" s="31"/>
      <c r="I56" s="31"/>
      <c r="J56" s="31"/>
    </row>
    <row r="57" spans="1:10" x14ac:dyDescent="0.25">
      <c r="A57" s="14">
        <v>3</v>
      </c>
      <c r="B57" s="15" t="s">
        <v>156</v>
      </c>
      <c r="C57" s="16"/>
      <c r="D57" s="17"/>
      <c r="E57" s="16"/>
      <c r="F57" s="18"/>
      <c r="G57" s="19"/>
      <c r="H57" s="19"/>
      <c r="I57" s="19"/>
      <c r="J57" s="19"/>
    </row>
    <row r="58" spans="1:10" x14ac:dyDescent="0.25">
      <c r="A58" s="32" t="s">
        <v>157</v>
      </c>
      <c r="B58" s="33" t="s">
        <v>15</v>
      </c>
      <c r="C58" s="34" t="s">
        <v>158</v>
      </c>
      <c r="D58" s="35" t="s">
        <v>159</v>
      </c>
      <c r="E58" s="36" t="s">
        <v>60</v>
      </c>
      <c r="F58" s="22">
        <v>2000</v>
      </c>
      <c r="G58" s="23">
        <v>19.37</v>
      </c>
      <c r="H58" s="23">
        <f t="shared" ref="H58:H87" si="6">ROUND(F58*G58,2)</f>
        <v>38740</v>
      </c>
      <c r="I58" s="23">
        <f t="shared" ref="I58:I87" si="7">ROUND(G58*(1+$J$4),2)</f>
        <v>25.08</v>
      </c>
      <c r="J58" s="61">
        <f t="shared" ref="J58:J87" si="8">ROUND(F58*I58,2)</f>
        <v>50160</v>
      </c>
    </row>
    <row r="59" spans="1:10" x14ac:dyDescent="0.25">
      <c r="A59" s="32" t="s">
        <v>160</v>
      </c>
      <c r="B59" s="33" t="s">
        <v>15</v>
      </c>
      <c r="C59" s="34" t="s">
        <v>161</v>
      </c>
      <c r="D59" s="35" t="s">
        <v>162</v>
      </c>
      <c r="E59" s="36" t="s">
        <v>60</v>
      </c>
      <c r="F59" s="22">
        <v>2000</v>
      </c>
      <c r="G59" s="23">
        <v>11.65</v>
      </c>
      <c r="H59" s="23">
        <f t="shared" si="6"/>
        <v>23300</v>
      </c>
      <c r="I59" s="23">
        <f t="shared" si="7"/>
        <v>15.08</v>
      </c>
      <c r="J59" s="61">
        <f t="shared" si="8"/>
        <v>30160</v>
      </c>
    </row>
    <row r="60" spans="1:10" x14ac:dyDescent="0.25">
      <c r="A60" s="32" t="s">
        <v>163</v>
      </c>
      <c r="B60" s="33" t="s">
        <v>15</v>
      </c>
      <c r="C60" s="34" t="s">
        <v>164</v>
      </c>
      <c r="D60" s="35" t="s">
        <v>165</v>
      </c>
      <c r="E60" s="36" t="s">
        <v>60</v>
      </c>
      <c r="F60" s="22">
        <v>40000</v>
      </c>
      <c r="G60" s="23">
        <v>5.65</v>
      </c>
      <c r="H60" s="23">
        <f t="shared" si="6"/>
        <v>226000</v>
      </c>
      <c r="I60" s="23">
        <f t="shared" si="7"/>
        <v>7.32</v>
      </c>
      <c r="J60" s="62">
        <f t="shared" si="8"/>
        <v>292800</v>
      </c>
    </row>
    <row r="61" spans="1:10" x14ac:dyDescent="0.25">
      <c r="A61" s="32" t="s">
        <v>166</v>
      </c>
      <c r="B61" s="33" t="s">
        <v>15</v>
      </c>
      <c r="C61" s="34" t="s">
        <v>167</v>
      </c>
      <c r="D61" s="35" t="s">
        <v>168</v>
      </c>
      <c r="E61" s="36" t="s">
        <v>60</v>
      </c>
      <c r="F61" s="22">
        <v>2000</v>
      </c>
      <c r="G61" s="23">
        <v>11.65</v>
      </c>
      <c r="H61" s="23">
        <f t="shared" si="6"/>
        <v>23300</v>
      </c>
      <c r="I61" s="23">
        <f t="shared" si="7"/>
        <v>15.08</v>
      </c>
      <c r="J61" s="61">
        <f t="shared" si="8"/>
        <v>30160</v>
      </c>
    </row>
    <row r="62" spans="1:10" x14ac:dyDescent="0.25">
      <c r="A62" s="32" t="s">
        <v>169</v>
      </c>
      <c r="B62" s="33" t="s">
        <v>15</v>
      </c>
      <c r="C62" s="34" t="s">
        <v>170</v>
      </c>
      <c r="D62" s="35" t="s">
        <v>171</v>
      </c>
      <c r="E62" s="36" t="s">
        <v>131</v>
      </c>
      <c r="F62" s="22">
        <v>35000</v>
      </c>
      <c r="G62" s="23">
        <v>199.77</v>
      </c>
      <c r="H62" s="23">
        <f t="shared" si="6"/>
        <v>6991950</v>
      </c>
      <c r="I62" s="23">
        <f t="shared" si="7"/>
        <v>258.64</v>
      </c>
      <c r="J62" s="62">
        <f t="shared" si="8"/>
        <v>9052400</v>
      </c>
    </row>
    <row r="63" spans="1:10" x14ac:dyDescent="0.25">
      <c r="A63" s="32" t="s">
        <v>172</v>
      </c>
      <c r="B63" s="33" t="s">
        <v>15</v>
      </c>
      <c r="C63" s="34" t="s">
        <v>173</v>
      </c>
      <c r="D63" s="35" t="s">
        <v>174</v>
      </c>
      <c r="E63" s="36" t="s">
        <v>131</v>
      </c>
      <c r="F63" s="22">
        <v>35000</v>
      </c>
      <c r="G63" s="23">
        <v>274.45999999999998</v>
      </c>
      <c r="H63" s="23">
        <f t="shared" si="6"/>
        <v>9606100</v>
      </c>
      <c r="I63" s="23">
        <f t="shared" si="7"/>
        <v>355.34</v>
      </c>
      <c r="J63" s="62">
        <f t="shared" si="8"/>
        <v>12436900</v>
      </c>
    </row>
    <row r="64" spans="1:10" ht="26.4" x14ac:dyDescent="0.25">
      <c r="A64" s="32" t="s">
        <v>175</v>
      </c>
      <c r="B64" s="33" t="s">
        <v>15</v>
      </c>
      <c r="C64" s="34" t="s">
        <v>176</v>
      </c>
      <c r="D64" s="35" t="s">
        <v>177</v>
      </c>
      <c r="E64" s="36" t="s">
        <v>131</v>
      </c>
      <c r="F64" s="22">
        <v>35000</v>
      </c>
      <c r="G64" s="23">
        <v>90.77</v>
      </c>
      <c r="H64" s="23">
        <f t="shared" si="6"/>
        <v>3176950</v>
      </c>
      <c r="I64" s="23">
        <f t="shared" si="7"/>
        <v>117.52</v>
      </c>
      <c r="J64" s="62">
        <f t="shared" si="8"/>
        <v>4113200</v>
      </c>
    </row>
    <row r="65" spans="1:10" x14ac:dyDescent="0.25">
      <c r="A65" s="32" t="s">
        <v>178</v>
      </c>
      <c r="B65" s="33" t="s">
        <v>29</v>
      </c>
      <c r="C65" s="34" t="s">
        <v>179</v>
      </c>
      <c r="D65" s="35" t="s">
        <v>180</v>
      </c>
      <c r="E65" s="36" t="s">
        <v>60</v>
      </c>
      <c r="F65" s="22">
        <v>35000</v>
      </c>
      <c r="G65" s="23">
        <v>15.93</v>
      </c>
      <c r="H65" s="23">
        <f t="shared" si="6"/>
        <v>557550</v>
      </c>
      <c r="I65" s="23">
        <f t="shared" si="7"/>
        <v>20.62</v>
      </c>
      <c r="J65" s="62">
        <f t="shared" si="8"/>
        <v>721700</v>
      </c>
    </row>
    <row r="66" spans="1:10" x14ac:dyDescent="0.25">
      <c r="A66" s="32" t="s">
        <v>181</v>
      </c>
      <c r="B66" s="33" t="s">
        <v>29</v>
      </c>
      <c r="C66" s="34" t="s">
        <v>182</v>
      </c>
      <c r="D66" s="35" t="s">
        <v>183</v>
      </c>
      <c r="E66" s="36" t="s">
        <v>60</v>
      </c>
      <c r="F66" s="22">
        <v>35000</v>
      </c>
      <c r="G66" s="23">
        <v>12.39</v>
      </c>
      <c r="H66" s="23">
        <f t="shared" si="6"/>
        <v>433650</v>
      </c>
      <c r="I66" s="23">
        <f t="shared" si="7"/>
        <v>16.04</v>
      </c>
      <c r="J66" s="62">
        <f t="shared" si="8"/>
        <v>561400</v>
      </c>
    </row>
    <row r="67" spans="1:10" ht="26.4" x14ac:dyDescent="0.25">
      <c r="A67" s="32" t="s">
        <v>184</v>
      </c>
      <c r="B67" s="33" t="s">
        <v>29</v>
      </c>
      <c r="C67" s="34" t="s">
        <v>185</v>
      </c>
      <c r="D67" s="35" t="s">
        <v>186</v>
      </c>
      <c r="E67" s="36" t="s">
        <v>60</v>
      </c>
      <c r="F67" s="22">
        <v>35000</v>
      </c>
      <c r="G67" s="23">
        <v>12.39</v>
      </c>
      <c r="H67" s="23">
        <f t="shared" si="6"/>
        <v>433650</v>
      </c>
      <c r="I67" s="23">
        <f t="shared" si="7"/>
        <v>16.04</v>
      </c>
      <c r="J67" s="62">
        <f t="shared" si="8"/>
        <v>561400</v>
      </c>
    </row>
    <row r="68" spans="1:10" ht="26.4" x14ac:dyDescent="0.25">
      <c r="A68" s="32" t="s">
        <v>187</v>
      </c>
      <c r="B68" s="33" t="s">
        <v>29</v>
      </c>
      <c r="C68" s="34" t="s">
        <v>188</v>
      </c>
      <c r="D68" s="35" t="s">
        <v>189</v>
      </c>
      <c r="E68" s="36" t="s">
        <v>60</v>
      </c>
      <c r="F68" s="22">
        <v>35000</v>
      </c>
      <c r="G68" s="23">
        <v>21.26</v>
      </c>
      <c r="H68" s="23">
        <f t="shared" si="6"/>
        <v>744100</v>
      </c>
      <c r="I68" s="23">
        <f t="shared" si="7"/>
        <v>27.53</v>
      </c>
      <c r="J68" s="62">
        <f t="shared" si="8"/>
        <v>963550</v>
      </c>
    </row>
    <row r="69" spans="1:10" x14ac:dyDescent="0.25">
      <c r="A69" s="32" t="s">
        <v>190</v>
      </c>
      <c r="B69" s="33" t="s">
        <v>29</v>
      </c>
      <c r="C69" s="34" t="s">
        <v>191</v>
      </c>
      <c r="D69" s="35" t="s">
        <v>192</v>
      </c>
      <c r="E69" s="36" t="s">
        <v>60</v>
      </c>
      <c r="F69" s="22">
        <v>1500</v>
      </c>
      <c r="G69" s="23">
        <v>14.16</v>
      </c>
      <c r="H69" s="23">
        <f t="shared" si="6"/>
        <v>21240</v>
      </c>
      <c r="I69" s="23">
        <f t="shared" si="7"/>
        <v>18.329999999999998</v>
      </c>
      <c r="J69" s="62">
        <f t="shared" si="8"/>
        <v>27495</v>
      </c>
    </row>
    <row r="70" spans="1:10" x14ac:dyDescent="0.25">
      <c r="A70" s="32" t="s">
        <v>193</v>
      </c>
      <c r="B70" s="33" t="s">
        <v>15</v>
      </c>
      <c r="C70" s="34" t="s">
        <v>194</v>
      </c>
      <c r="D70" s="35" t="s">
        <v>195</v>
      </c>
      <c r="E70" s="36" t="s">
        <v>63</v>
      </c>
      <c r="F70" s="22">
        <v>3000</v>
      </c>
      <c r="G70" s="23">
        <v>7.07</v>
      </c>
      <c r="H70" s="23">
        <f t="shared" si="6"/>
        <v>21210</v>
      </c>
      <c r="I70" s="23">
        <f t="shared" si="7"/>
        <v>9.15</v>
      </c>
      <c r="J70" s="61">
        <f t="shared" si="8"/>
        <v>27450</v>
      </c>
    </row>
    <row r="71" spans="1:10" x14ac:dyDescent="0.25">
      <c r="A71" s="32" t="s">
        <v>196</v>
      </c>
      <c r="B71" s="33" t="s">
        <v>15</v>
      </c>
      <c r="C71" s="34" t="s">
        <v>197</v>
      </c>
      <c r="D71" s="35" t="s">
        <v>198</v>
      </c>
      <c r="E71" s="36" t="s">
        <v>63</v>
      </c>
      <c r="F71" s="22">
        <v>1500</v>
      </c>
      <c r="G71" s="23">
        <v>21.2</v>
      </c>
      <c r="H71" s="23">
        <f t="shared" si="6"/>
        <v>31800</v>
      </c>
      <c r="I71" s="23">
        <f t="shared" si="7"/>
        <v>27.45</v>
      </c>
      <c r="J71" s="61">
        <f t="shared" si="8"/>
        <v>41175</v>
      </c>
    </row>
    <row r="72" spans="1:10" x14ac:dyDescent="0.25">
      <c r="A72" s="32" t="s">
        <v>199</v>
      </c>
      <c r="B72" s="33" t="s">
        <v>15</v>
      </c>
      <c r="C72" s="34" t="s">
        <v>200</v>
      </c>
      <c r="D72" s="35" t="s">
        <v>201</v>
      </c>
      <c r="E72" s="20" t="s">
        <v>131</v>
      </c>
      <c r="F72" s="22">
        <v>45000</v>
      </c>
      <c r="G72" s="23">
        <v>13.98</v>
      </c>
      <c r="H72" s="23">
        <f t="shared" si="6"/>
        <v>629100</v>
      </c>
      <c r="I72" s="23">
        <f t="shared" si="7"/>
        <v>18.100000000000001</v>
      </c>
      <c r="J72" s="62">
        <f t="shared" si="8"/>
        <v>814500</v>
      </c>
    </row>
    <row r="73" spans="1:10" x14ac:dyDescent="0.25">
      <c r="A73" s="32" t="s">
        <v>202</v>
      </c>
      <c r="B73" s="33" t="s">
        <v>15</v>
      </c>
      <c r="C73" s="34" t="s">
        <v>203</v>
      </c>
      <c r="D73" s="35" t="s">
        <v>204</v>
      </c>
      <c r="E73" s="36" t="s">
        <v>63</v>
      </c>
      <c r="F73" s="22">
        <v>20000</v>
      </c>
      <c r="G73" s="23">
        <v>8.34</v>
      </c>
      <c r="H73" s="23">
        <f t="shared" si="6"/>
        <v>166800</v>
      </c>
      <c r="I73" s="23">
        <f t="shared" si="7"/>
        <v>10.8</v>
      </c>
      <c r="J73" s="62">
        <f t="shared" si="8"/>
        <v>216000</v>
      </c>
    </row>
    <row r="74" spans="1:10" x14ac:dyDescent="0.25">
      <c r="A74" s="32" t="s">
        <v>205</v>
      </c>
      <c r="B74" s="33" t="s">
        <v>15</v>
      </c>
      <c r="C74" s="34" t="s">
        <v>206</v>
      </c>
      <c r="D74" s="35" t="s">
        <v>207</v>
      </c>
      <c r="E74" s="36" t="s">
        <v>60</v>
      </c>
      <c r="F74" s="22">
        <v>20000</v>
      </c>
      <c r="G74" s="23">
        <v>12.09</v>
      </c>
      <c r="H74" s="23">
        <f t="shared" si="6"/>
        <v>241800</v>
      </c>
      <c r="I74" s="23">
        <f t="shared" si="7"/>
        <v>15.65</v>
      </c>
      <c r="J74" s="62">
        <f t="shared" si="8"/>
        <v>313000</v>
      </c>
    </row>
    <row r="75" spans="1:10" x14ac:dyDescent="0.25">
      <c r="A75" s="32" t="s">
        <v>208</v>
      </c>
      <c r="B75" s="33" t="s">
        <v>29</v>
      </c>
      <c r="C75" s="34" t="s">
        <v>209</v>
      </c>
      <c r="D75" s="35" t="s">
        <v>210</v>
      </c>
      <c r="E75" s="36" t="s">
        <v>60</v>
      </c>
      <c r="F75" s="22">
        <v>20000</v>
      </c>
      <c r="G75" s="23">
        <v>36.4</v>
      </c>
      <c r="H75" s="23">
        <f t="shared" si="6"/>
        <v>728000</v>
      </c>
      <c r="I75" s="23">
        <f t="shared" si="7"/>
        <v>47.13</v>
      </c>
      <c r="J75" s="62">
        <f t="shared" si="8"/>
        <v>942600</v>
      </c>
    </row>
    <row r="76" spans="1:10" x14ac:dyDescent="0.25">
      <c r="A76" s="32" t="s">
        <v>211</v>
      </c>
      <c r="B76" s="33" t="s">
        <v>212</v>
      </c>
      <c r="C76" s="34">
        <v>4915670</v>
      </c>
      <c r="D76" s="35" t="s">
        <v>213</v>
      </c>
      <c r="E76" s="36" t="s">
        <v>131</v>
      </c>
      <c r="F76" s="24">
        <v>5000</v>
      </c>
      <c r="G76" s="23">
        <v>141.43</v>
      </c>
      <c r="H76" s="25">
        <f t="shared" si="6"/>
        <v>707150</v>
      </c>
      <c r="I76" s="25">
        <f t="shared" si="7"/>
        <v>183.11</v>
      </c>
      <c r="J76" s="62">
        <f t="shared" si="8"/>
        <v>915550</v>
      </c>
    </row>
    <row r="77" spans="1:10" x14ac:dyDescent="0.25">
      <c r="A77" s="32" t="s">
        <v>214</v>
      </c>
      <c r="B77" s="33" t="s">
        <v>212</v>
      </c>
      <c r="C77" s="34">
        <v>4915761</v>
      </c>
      <c r="D77" s="35" t="s">
        <v>215</v>
      </c>
      <c r="E77" s="36" t="s">
        <v>60</v>
      </c>
      <c r="F77" s="24">
        <v>70000</v>
      </c>
      <c r="G77" s="23">
        <v>3.25</v>
      </c>
      <c r="H77" s="25">
        <f t="shared" si="6"/>
        <v>227500</v>
      </c>
      <c r="I77" s="25">
        <f t="shared" si="7"/>
        <v>4.21</v>
      </c>
      <c r="J77" s="62">
        <f t="shared" si="8"/>
        <v>294700</v>
      </c>
    </row>
    <row r="78" spans="1:10" x14ac:dyDescent="0.25">
      <c r="A78" s="32" t="s">
        <v>216</v>
      </c>
      <c r="B78" s="33" t="s">
        <v>212</v>
      </c>
      <c r="C78" s="34">
        <v>5213364</v>
      </c>
      <c r="D78" s="35" t="s">
        <v>217</v>
      </c>
      <c r="E78" s="36" t="s">
        <v>60</v>
      </c>
      <c r="F78" s="24">
        <v>50000</v>
      </c>
      <c r="G78" s="23">
        <v>14.48</v>
      </c>
      <c r="H78" s="25">
        <f t="shared" si="6"/>
        <v>724000</v>
      </c>
      <c r="I78" s="25">
        <f t="shared" si="7"/>
        <v>18.75</v>
      </c>
      <c r="J78" s="62">
        <f t="shared" si="8"/>
        <v>937500</v>
      </c>
    </row>
    <row r="79" spans="1:10" x14ac:dyDescent="0.25">
      <c r="A79" s="32" t="s">
        <v>218</v>
      </c>
      <c r="B79" s="33" t="s">
        <v>212</v>
      </c>
      <c r="C79" s="34">
        <v>5213832</v>
      </c>
      <c r="D79" s="35" t="s">
        <v>219</v>
      </c>
      <c r="E79" s="36" t="s">
        <v>60</v>
      </c>
      <c r="F79" s="24">
        <v>70000</v>
      </c>
      <c r="G79" s="23">
        <v>2.54</v>
      </c>
      <c r="H79" s="25">
        <f t="shared" si="6"/>
        <v>177800</v>
      </c>
      <c r="I79" s="25">
        <f t="shared" si="7"/>
        <v>3.29</v>
      </c>
      <c r="J79" s="62">
        <f t="shared" si="8"/>
        <v>230300</v>
      </c>
    </row>
    <row r="80" spans="1:10" x14ac:dyDescent="0.25">
      <c r="A80" s="32" t="s">
        <v>220</v>
      </c>
      <c r="B80" s="33" t="s">
        <v>15</v>
      </c>
      <c r="C80" s="34" t="s">
        <v>221</v>
      </c>
      <c r="D80" s="35" t="s">
        <v>222</v>
      </c>
      <c r="E80" s="36" t="s">
        <v>131</v>
      </c>
      <c r="F80" s="22">
        <v>25000</v>
      </c>
      <c r="G80" s="23">
        <v>21.2</v>
      </c>
      <c r="H80" s="23">
        <f t="shared" si="6"/>
        <v>530000</v>
      </c>
      <c r="I80" s="23">
        <f t="shared" si="7"/>
        <v>27.45</v>
      </c>
      <c r="J80" s="62">
        <f t="shared" si="8"/>
        <v>686250</v>
      </c>
    </row>
    <row r="81" spans="1:10" x14ac:dyDescent="0.25">
      <c r="A81" s="32" t="s">
        <v>223</v>
      </c>
      <c r="B81" s="33" t="s">
        <v>15</v>
      </c>
      <c r="C81" s="34" t="s">
        <v>224</v>
      </c>
      <c r="D81" s="35" t="s">
        <v>225</v>
      </c>
      <c r="E81" s="36" t="s">
        <v>131</v>
      </c>
      <c r="F81" s="22">
        <v>3000</v>
      </c>
      <c r="G81" s="23">
        <v>28.26</v>
      </c>
      <c r="H81" s="23">
        <f t="shared" si="6"/>
        <v>84780</v>
      </c>
      <c r="I81" s="23">
        <f t="shared" si="7"/>
        <v>36.590000000000003</v>
      </c>
      <c r="J81" s="61">
        <f t="shared" si="8"/>
        <v>109770</v>
      </c>
    </row>
    <row r="82" spans="1:10" x14ac:dyDescent="0.25">
      <c r="A82" s="32" t="s">
        <v>226</v>
      </c>
      <c r="B82" s="33" t="s">
        <v>15</v>
      </c>
      <c r="C82" s="34" t="s">
        <v>227</v>
      </c>
      <c r="D82" s="35" t="s">
        <v>228</v>
      </c>
      <c r="E82" s="36" t="s">
        <v>131</v>
      </c>
      <c r="F82" s="22">
        <v>35000</v>
      </c>
      <c r="G82" s="23">
        <v>18.23</v>
      </c>
      <c r="H82" s="23">
        <f t="shared" si="6"/>
        <v>638050</v>
      </c>
      <c r="I82" s="23">
        <f t="shared" si="7"/>
        <v>23.6</v>
      </c>
      <c r="J82" s="61">
        <f t="shared" si="8"/>
        <v>826000</v>
      </c>
    </row>
    <row r="83" spans="1:10" x14ac:dyDescent="0.25">
      <c r="A83" s="32" t="s">
        <v>229</v>
      </c>
      <c r="B83" s="33" t="s">
        <v>15</v>
      </c>
      <c r="C83" s="34" t="s">
        <v>230</v>
      </c>
      <c r="D83" s="35" t="s">
        <v>231</v>
      </c>
      <c r="E83" s="36" t="s">
        <v>131</v>
      </c>
      <c r="F83" s="22">
        <v>98350</v>
      </c>
      <c r="G83" s="23">
        <v>2.15</v>
      </c>
      <c r="H83" s="23">
        <f t="shared" si="6"/>
        <v>211452.5</v>
      </c>
      <c r="I83" s="23">
        <f t="shared" si="7"/>
        <v>2.78</v>
      </c>
      <c r="J83" s="61">
        <f t="shared" si="8"/>
        <v>273413</v>
      </c>
    </row>
    <row r="84" spans="1:10" x14ac:dyDescent="0.25">
      <c r="A84" s="32" t="s">
        <v>232</v>
      </c>
      <c r="B84" s="33" t="s">
        <v>15</v>
      </c>
      <c r="C84" s="34" t="s">
        <v>233</v>
      </c>
      <c r="D84" s="35" t="s">
        <v>234</v>
      </c>
      <c r="E84" s="36" t="s">
        <v>131</v>
      </c>
      <c r="F84" s="22">
        <v>105000</v>
      </c>
      <c r="G84" s="23">
        <v>3</v>
      </c>
      <c r="H84" s="23">
        <f t="shared" si="6"/>
        <v>315000</v>
      </c>
      <c r="I84" s="23">
        <f t="shared" si="7"/>
        <v>3.88</v>
      </c>
      <c r="J84" s="61">
        <f t="shared" si="8"/>
        <v>407400</v>
      </c>
    </row>
    <row r="85" spans="1:10" x14ac:dyDescent="0.25">
      <c r="A85" s="32" t="s">
        <v>235</v>
      </c>
      <c r="B85" s="33" t="s">
        <v>15</v>
      </c>
      <c r="C85" s="34" t="s">
        <v>236</v>
      </c>
      <c r="D85" s="35" t="s">
        <v>237</v>
      </c>
      <c r="E85" s="36" t="s">
        <v>131</v>
      </c>
      <c r="F85" s="22">
        <v>105000</v>
      </c>
      <c r="G85" s="23">
        <v>5.72</v>
      </c>
      <c r="H85" s="23">
        <f t="shared" si="6"/>
        <v>600600</v>
      </c>
      <c r="I85" s="23">
        <f t="shared" si="7"/>
        <v>7.41</v>
      </c>
      <c r="J85" s="61">
        <f t="shared" si="8"/>
        <v>778050</v>
      </c>
    </row>
    <row r="86" spans="1:10" x14ac:dyDescent="0.25">
      <c r="A86" s="32" t="s">
        <v>238</v>
      </c>
      <c r="B86" s="33" t="s">
        <v>15</v>
      </c>
      <c r="C86" s="34" t="s">
        <v>239</v>
      </c>
      <c r="D86" s="35" t="s">
        <v>240</v>
      </c>
      <c r="E86" s="36" t="s">
        <v>241</v>
      </c>
      <c r="F86" s="22">
        <f>F84*5</f>
        <v>525000</v>
      </c>
      <c r="G86" s="23">
        <v>2.58</v>
      </c>
      <c r="H86" s="23">
        <f t="shared" si="6"/>
        <v>1354500</v>
      </c>
      <c r="I86" s="23">
        <f t="shared" si="7"/>
        <v>3.34</v>
      </c>
      <c r="J86" s="61">
        <f t="shared" si="8"/>
        <v>1753500</v>
      </c>
    </row>
    <row r="87" spans="1:10" x14ac:dyDescent="0.25">
      <c r="A87" s="32" t="s">
        <v>242</v>
      </c>
      <c r="B87" s="33" t="s">
        <v>15</v>
      </c>
      <c r="C87" s="34" t="s">
        <v>243</v>
      </c>
      <c r="D87" s="35" t="s">
        <v>244</v>
      </c>
      <c r="E87" s="36" t="s">
        <v>241</v>
      </c>
      <c r="F87" s="37">
        <f>F84*10</f>
        <v>1050000</v>
      </c>
      <c r="G87" s="23">
        <v>1.54</v>
      </c>
      <c r="H87" s="23">
        <f t="shared" si="6"/>
        <v>1617000</v>
      </c>
      <c r="I87" s="23">
        <f t="shared" si="7"/>
        <v>1.99</v>
      </c>
      <c r="J87" s="61">
        <f t="shared" si="8"/>
        <v>2089500</v>
      </c>
    </row>
    <row r="88" spans="1:10" x14ac:dyDescent="0.25">
      <c r="A88" s="65" t="s">
        <v>245</v>
      </c>
      <c r="B88" s="66"/>
      <c r="C88" s="66"/>
      <c r="D88" s="66"/>
      <c r="E88" s="66"/>
      <c r="F88" s="66"/>
      <c r="G88" s="66"/>
      <c r="H88" s="66"/>
      <c r="I88" s="66"/>
      <c r="J88" s="63">
        <f>SUM(J58:J87)</f>
        <v>40497983</v>
      </c>
    </row>
    <row r="89" spans="1:10" x14ac:dyDescent="0.25">
      <c r="A89" s="27"/>
      <c r="B89" s="28"/>
      <c r="C89" s="28"/>
      <c r="D89" s="29"/>
      <c r="E89" s="28"/>
      <c r="F89" s="30"/>
      <c r="G89" s="31"/>
      <c r="H89" s="31"/>
      <c r="I89" s="31"/>
      <c r="J89" s="31"/>
    </row>
    <row r="90" spans="1:10" x14ac:dyDescent="0.25">
      <c r="A90" s="14">
        <v>4</v>
      </c>
      <c r="B90" s="15" t="s">
        <v>246</v>
      </c>
      <c r="C90" s="16"/>
      <c r="D90" s="17"/>
      <c r="E90" s="16"/>
      <c r="F90" s="18"/>
      <c r="G90" s="19"/>
      <c r="H90" s="19"/>
      <c r="I90" s="19"/>
      <c r="J90" s="19"/>
    </row>
    <row r="91" spans="1:10" x14ac:dyDescent="0.25">
      <c r="A91" s="20" t="s">
        <v>247</v>
      </c>
      <c r="B91" s="20" t="s">
        <v>15</v>
      </c>
      <c r="C91" s="20" t="s">
        <v>248</v>
      </c>
      <c r="D91" s="21" t="s">
        <v>249</v>
      </c>
      <c r="E91" s="20" t="s">
        <v>60</v>
      </c>
      <c r="F91" s="22">
        <v>100000</v>
      </c>
      <c r="G91" s="23">
        <v>8.4700000000000006</v>
      </c>
      <c r="H91" s="23">
        <f t="shared" ref="H91:H106" si="9">ROUND(F91*G91,2)</f>
        <v>847000</v>
      </c>
      <c r="I91" s="23">
        <f t="shared" ref="I91:I106" si="10">ROUND(G91*(1+$J$4),2)</f>
        <v>10.97</v>
      </c>
      <c r="J91" s="62">
        <f t="shared" ref="J91:J106" si="11">ROUND(F91*I91,2)</f>
        <v>1097000</v>
      </c>
    </row>
    <row r="92" spans="1:10" x14ac:dyDescent="0.25">
      <c r="A92" s="20" t="s">
        <v>250</v>
      </c>
      <c r="B92" s="20" t="s">
        <v>212</v>
      </c>
      <c r="C92" s="20">
        <v>4915744</v>
      </c>
      <c r="D92" s="21" t="s">
        <v>251</v>
      </c>
      <c r="E92" s="20" t="s">
        <v>60</v>
      </c>
      <c r="F92" s="24">
        <v>6000000</v>
      </c>
      <c r="G92" s="23">
        <v>0.55000000000000004</v>
      </c>
      <c r="H92" s="25">
        <f t="shared" si="9"/>
        <v>3300000</v>
      </c>
      <c r="I92" s="25">
        <f t="shared" si="10"/>
        <v>0.71</v>
      </c>
      <c r="J92" s="62">
        <f t="shared" si="11"/>
        <v>4260000</v>
      </c>
    </row>
    <row r="93" spans="1:10" x14ac:dyDescent="0.25">
      <c r="A93" s="20" t="s">
        <v>252</v>
      </c>
      <c r="B93" s="20" t="s">
        <v>212</v>
      </c>
      <c r="C93" s="20">
        <v>4915740</v>
      </c>
      <c r="D93" s="21" t="s">
        <v>253</v>
      </c>
      <c r="E93" s="20" t="s">
        <v>60</v>
      </c>
      <c r="F93" s="24">
        <v>3200000</v>
      </c>
      <c r="G93" s="23">
        <v>0.13</v>
      </c>
      <c r="H93" s="25">
        <f t="shared" si="9"/>
        <v>416000</v>
      </c>
      <c r="I93" s="25">
        <f t="shared" si="10"/>
        <v>0.17</v>
      </c>
      <c r="J93" s="62">
        <f t="shared" si="11"/>
        <v>544000</v>
      </c>
    </row>
    <row r="94" spans="1:10" x14ac:dyDescent="0.25">
      <c r="A94" s="20" t="s">
        <v>254</v>
      </c>
      <c r="B94" s="20" t="s">
        <v>212</v>
      </c>
      <c r="C94" s="20">
        <v>4915711</v>
      </c>
      <c r="D94" s="21" t="s">
        <v>255</v>
      </c>
      <c r="E94" s="20" t="s">
        <v>63</v>
      </c>
      <c r="F94" s="22">
        <v>10000</v>
      </c>
      <c r="G94" s="23">
        <v>1.08</v>
      </c>
      <c r="H94" s="23">
        <f t="shared" si="9"/>
        <v>10800</v>
      </c>
      <c r="I94" s="23">
        <f t="shared" si="10"/>
        <v>1.4</v>
      </c>
      <c r="J94" s="62">
        <f t="shared" si="11"/>
        <v>14000</v>
      </c>
    </row>
    <row r="95" spans="1:10" ht="26.4" x14ac:dyDescent="0.25">
      <c r="A95" s="20" t="s">
        <v>256</v>
      </c>
      <c r="B95" s="20" t="s">
        <v>141</v>
      </c>
      <c r="C95" s="20">
        <v>98533</v>
      </c>
      <c r="D95" s="21" t="s">
        <v>257</v>
      </c>
      <c r="E95" s="20" t="s">
        <v>79</v>
      </c>
      <c r="F95" s="24">
        <v>5000</v>
      </c>
      <c r="G95" s="23">
        <v>220.96</v>
      </c>
      <c r="H95" s="25">
        <f t="shared" si="9"/>
        <v>1104800</v>
      </c>
      <c r="I95" s="25">
        <f t="shared" si="10"/>
        <v>286.08</v>
      </c>
      <c r="J95" s="62">
        <f t="shared" si="11"/>
        <v>1430400</v>
      </c>
    </row>
    <row r="96" spans="1:10" ht="26.4" x14ac:dyDescent="0.25">
      <c r="A96" s="20" t="s">
        <v>258</v>
      </c>
      <c r="B96" s="20" t="s">
        <v>141</v>
      </c>
      <c r="C96" s="20">
        <v>98534</v>
      </c>
      <c r="D96" s="21" t="s">
        <v>259</v>
      </c>
      <c r="E96" s="20" t="s">
        <v>79</v>
      </c>
      <c r="F96" s="24">
        <v>4000</v>
      </c>
      <c r="G96" s="23">
        <v>569.15</v>
      </c>
      <c r="H96" s="25">
        <f t="shared" si="9"/>
        <v>2276600</v>
      </c>
      <c r="I96" s="25">
        <f t="shared" si="10"/>
        <v>736.88</v>
      </c>
      <c r="J96" s="62">
        <f t="shared" si="11"/>
        <v>2947520</v>
      </c>
    </row>
    <row r="97" spans="1:10" x14ac:dyDescent="0.25">
      <c r="A97" s="20" t="s">
        <v>260</v>
      </c>
      <c r="B97" s="20" t="s">
        <v>141</v>
      </c>
      <c r="C97" s="20">
        <v>98535</v>
      </c>
      <c r="D97" s="21" t="s">
        <v>261</v>
      </c>
      <c r="E97" s="20" t="s">
        <v>79</v>
      </c>
      <c r="F97" s="24">
        <v>4000</v>
      </c>
      <c r="G97" s="23">
        <v>895.6</v>
      </c>
      <c r="H97" s="25">
        <f t="shared" si="9"/>
        <v>3582400</v>
      </c>
      <c r="I97" s="25">
        <f t="shared" si="10"/>
        <v>1159.53</v>
      </c>
      <c r="J97" s="62">
        <f t="shared" si="11"/>
        <v>4638120</v>
      </c>
    </row>
    <row r="98" spans="1:10" x14ac:dyDescent="0.25">
      <c r="A98" s="20" t="s">
        <v>262</v>
      </c>
      <c r="B98" s="20" t="s">
        <v>141</v>
      </c>
      <c r="C98" s="20">
        <v>98532</v>
      </c>
      <c r="D98" s="21" t="s">
        <v>263</v>
      </c>
      <c r="E98" s="20" t="s">
        <v>79</v>
      </c>
      <c r="F98" s="24">
        <v>5000</v>
      </c>
      <c r="G98" s="23">
        <v>81.61</v>
      </c>
      <c r="H98" s="25">
        <f t="shared" si="9"/>
        <v>408050</v>
      </c>
      <c r="I98" s="25">
        <f t="shared" si="10"/>
        <v>105.66</v>
      </c>
      <c r="J98" s="62">
        <f t="shared" si="11"/>
        <v>528300</v>
      </c>
    </row>
    <row r="99" spans="1:10" x14ac:dyDescent="0.25">
      <c r="A99" s="20" t="s">
        <v>264</v>
      </c>
      <c r="B99" s="20" t="s">
        <v>29</v>
      </c>
      <c r="C99" s="20" t="s">
        <v>265</v>
      </c>
      <c r="D99" s="21" t="s">
        <v>266</v>
      </c>
      <c r="E99" s="20" t="s">
        <v>60</v>
      </c>
      <c r="F99" s="22">
        <f>10000*10000</f>
        <v>100000000</v>
      </c>
      <c r="G99" s="23">
        <v>0.16</v>
      </c>
      <c r="H99" s="23">
        <f t="shared" si="9"/>
        <v>16000000</v>
      </c>
      <c r="I99" s="23">
        <f t="shared" si="10"/>
        <v>0.21</v>
      </c>
      <c r="J99" s="62">
        <f t="shared" si="11"/>
        <v>21000000</v>
      </c>
    </row>
    <row r="100" spans="1:10" x14ac:dyDescent="0.25">
      <c r="A100" s="20" t="s">
        <v>267</v>
      </c>
      <c r="B100" s="20" t="s">
        <v>29</v>
      </c>
      <c r="C100" s="20" t="s">
        <v>268</v>
      </c>
      <c r="D100" s="21" t="s">
        <v>269</v>
      </c>
      <c r="E100" s="20" t="s">
        <v>60</v>
      </c>
      <c r="F100" s="22">
        <v>26000000</v>
      </c>
      <c r="G100" s="23">
        <v>0.06</v>
      </c>
      <c r="H100" s="23">
        <f t="shared" si="9"/>
        <v>1560000</v>
      </c>
      <c r="I100" s="23">
        <f t="shared" si="10"/>
        <v>0.08</v>
      </c>
      <c r="J100" s="62">
        <f t="shared" si="11"/>
        <v>2080000</v>
      </c>
    </row>
    <row r="101" spans="1:10" x14ac:dyDescent="0.25">
      <c r="A101" s="20" t="s">
        <v>270</v>
      </c>
      <c r="B101" s="20" t="s">
        <v>20</v>
      </c>
      <c r="C101" s="20" t="s">
        <v>271</v>
      </c>
      <c r="D101" s="21" t="s">
        <v>272</v>
      </c>
      <c r="E101" s="20" t="s">
        <v>273</v>
      </c>
      <c r="F101" s="22">
        <v>34000</v>
      </c>
      <c r="G101" s="23">
        <v>105.14</v>
      </c>
      <c r="H101" s="23">
        <f t="shared" si="9"/>
        <v>3574760</v>
      </c>
      <c r="I101" s="23">
        <f t="shared" si="10"/>
        <v>136.12</v>
      </c>
      <c r="J101" s="62">
        <f t="shared" si="11"/>
        <v>4628080</v>
      </c>
    </row>
    <row r="102" spans="1:10" x14ac:dyDescent="0.25">
      <c r="A102" s="20" t="s">
        <v>274</v>
      </c>
      <c r="B102" s="20" t="s">
        <v>20</v>
      </c>
      <c r="C102" s="20" t="s">
        <v>275</v>
      </c>
      <c r="D102" s="21" t="s">
        <v>276</v>
      </c>
      <c r="E102" s="20" t="s">
        <v>27</v>
      </c>
      <c r="F102" s="24">
        <v>800</v>
      </c>
      <c r="G102" s="23">
        <v>1943.81</v>
      </c>
      <c r="H102" s="25">
        <f t="shared" si="9"/>
        <v>1555048</v>
      </c>
      <c r="I102" s="25">
        <f t="shared" si="10"/>
        <v>2516.65</v>
      </c>
      <c r="J102" s="62">
        <f t="shared" si="11"/>
        <v>2013320</v>
      </c>
    </row>
    <row r="103" spans="1:10" ht="26.4" x14ac:dyDescent="0.25">
      <c r="A103" s="20" t="s">
        <v>277</v>
      </c>
      <c r="B103" s="20" t="s">
        <v>20</v>
      </c>
      <c r="C103" s="20" t="s">
        <v>278</v>
      </c>
      <c r="D103" s="21" t="s">
        <v>279</v>
      </c>
      <c r="E103" s="20" t="s">
        <v>131</v>
      </c>
      <c r="F103" s="24">
        <v>142000</v>
      </c>
      <c r="G103" s="23">
        <v>10.02</v>
      </c>
      <c r="H103" s="25">
        <f t="shared" si="9"/>
        <v>1422840</v>
      </c>
      <c r="I103" s="25">
        <f t="shared" si="10"/>
        <v>12.97</v>
      </c>
      <c r="J103" s="62">
        <f t="shared" si="11"/>
        <v>1841740</v>
      </c>
    </row>
    <row r="104" spans="1:10" x14ac:dyDescent="0.25">
      <c r="A104" s="20" t="s">
        <v>280</v>
      </c>
      <c r="B104" s="20" t="s">
        <v>15</v>
      </c>
      <c r="C104" s="20" t="s">
        <v>281</v>
      </c>
      <c r="D104" s="21" t="s">
        <v>282</v>
      </c>
      <c r="E104" s="20" t="s">
        <v>283</v>
      </c>
      <c r="F104" s="24">
        <v>2000</v>
      </c>
      <c r="G104" s="23">
        <v>122.28</v>
      </c>
      <c r="H104" s="25">
        <f t="shared" si="9"/>
        <v>244560</v>
      </c>
      <c r="I104" s="25">
        <f t="shared" si="10"/>
        <v>158.32</v>
      </c>
      <c r="J104" s="62">
        <f t="shared" si="11"/>
        <v>316640</v>
      </c>
    </row>
    <row r="105" spans="1:10" x14ac:dyDescent="0.25">
      <c r="A105" s="20" t="s">
        <v>284</v>
      </c>
      <c r="B105" s="20" t="s">
        <v>15</v>
      </c>
      <c r="C105" s="20" t="s">
        <v>285</v>
      </c>
      <c r="D105" s="21" t="s">
        <v>286</v>
      </c>
      <c r="E105" s="20" t="s">
        <v>283</v>
      </c>
      <c r="F105" s="24">
        <v>2000</v>
      </c>
      <c r="G105" s="23">
        <v>201.08</v>
      </c>
      <c r="H105" s="25">
        <f t="shared" si="9"/>
        <v>402160</v>
      </c>
      <c r="I105" s="25">
        <f t="shared" si="10"/>
        <v>260.33999999999997</v>
      </c>
      <c r="J105" s="62">
        <f t="shared" si="11"/>
        <v>520680</v>
      </c>
    </row>
    <row r="106" spans="1:10" x14ac:dyDescent="0.25">
      <c r="A106" s="20" t="s">
        <v>287</v>
      </c>
      <c r="B106" s="20" t="s">
        <v>15</v>
      </c>
      <c r="C106" s="20" t="s">
        <v>288</v>
      </c>
      <c r="D106" s="21" t="s">
        <v>289</v>
      </c>
      <c r="E106" s="20" t="s">
        <v>283</v>
      </c>
      <c r="F106" s="24">
        <v>2100</v>
      </c>
      <c r="G106" s="23">
        <v>315.22000000000003</v>
      </c>
      <c r="H106" s="25">
        <f t="shared" si="9"/>
        <v>661962</v>
      </c>
      <c r="I106" s="25">
        <f t="shared" si="10"/>
        <v>408.12</v>
      </c>
      <c r="J106" s="62">
        <f t="shared" si="11"/>
        <v>857052</v>
      </c>
    </row>
    <row r="107" spans="1:10" x14ac:dyDescent="0.25">
      <c r="A107" s="65" t="s">
        <v>290</v>
      </c>
      <c r="B107" s="66"/>
      <c r="C107" s="66"/>
      <c r="D107" s="66"/>
      <c r="E107" s="66"/>
      <c r="F107" s="66"/>
      <c r="G107" s="66"/>
      <c r="H107" s="66"/>
      <c r="I107" s="66"/>
      <c r="J107" s="63">
        <f>SUM(J91:J106)</f>
        <v>48716852</v>
      </c>
    </row>
    <row r="108" spans="1:10" x14ac:dyDescent="0.25">
      <c r="A108" s="27"/>
      <c r="B108" s="28"/>
      <c r="C108" s="28"/>
      <c r="D108" s="29"/>
      <c r="E108" s="28"/>
      <c r="F108" s="30"/>
      <c r="G108" s="31"/>
      <c r="H108" s="31"/>
      <c r="I108" s="31"/>
      <c r="J108" s="31"/>
    </row>
    <row r="109" spans="1:10" x14ac:dyDescent="0.25">
      <c r="A109" s="14">
        <v>5</v>
      </c>
      <c r="B109" s="15" t="s">
        <v>291</v>
      </c>
      <c r="C109" s="16"/>
      <c r="D109" s="17"/>
      <c r="E109" s="16"/>
      <c r="F109" s="18"/>
      <c r="G109" s="19"/>
      <c r="H109" s="19"/>
      <c r="I109" s="19"/>
      <c r="J109" s="19"/>
    </row>
    <row r="110" spans="1:10" x14ac:dyDescent="0.25">
      <c r="A110" s="20" t="s">
        <v>292</v>
      </c>
      <c r="B110" s="20" t="s">
        <v>29</v>
      </c>
      <c r="C110" s="20" t="s">
        <v>293</v>
      </c>
      <c r="D110" s="21" t="s">
        <v>294</v>
      </c>
      <c r="E110" s="20" t="s">
        <v>60</v>
      </c>
      <c r="F110" s="22">
        <v>2500</v>
      </c>
      <c r="G110" s="23">
        <v>17.86</v>
      </c>
      <c r="H110" s="23">
        <f t="shared" ref="H110:H142" si="12">ROUND(F110*G110,2)</f>
        <v>44650</v>
      </c>
      <c r="I110" s="23">
        <f t="shared" ref="I110:I142" si="13">ROUND(G110*(1+$J$4),2)</f>
        <v>23.12</v>
      </c>
      <c r="J110" s="61">
        <f t="shared" ref="J110:J142" si="14">ROUND(F110*I110,2)</f>
        <v>57800</v>
      </c>
    </row>
    <row r="111" spans="1:10" x14ac:dyDescent="0.25">
      <c r="A111" s="20" t="s">
        <v>295</v>
      </c>
      <c r="B111" s="20" t="s">
        <v>29</v>
      </c>
      <c r="C111" s="20" t="s">
        <v>296</v>
      </c>
      <c r="D111" s="21" t="s">
        <v>297</v>
      </c>
      <c r="E111" s="20" t="s">
        <v>131</v>
      </c>
      <c r="F111" s="22">
        <v>1500</v>
      </c>
      <c r="G111" s="23">
        <v>52.82</v>
      </c>
      <c r="H111" s="23">
        <f t="shared" si="12"/>
        <v>79230</v>
      </c>
      <c r="I111" s="23">
        <f t="shared" si="13"/>
        <v>68.39</v>
      </c>
      <c r="J111" s="61">
        <f t="shared" si="14"/>
        <v>102585</v>
      </c>
    </row>
    <row r="112" spans="1:10" x14ac:dyDescent="0.25">
      <c r="A112" s="20" t="s">
        <v>298</v>
      </c>
      <c r="B112" s="20" t="s">
        <v>29</v>
      </c>
      <c r="C112" s="20" t="s">
        <v>299</v>
      </c>
      <c r="D112" s="21" t="s">
        <v>300</v>
      </c>
      <c r="E112" s="20" t="s">
        <v>131</v>
      </c>
      <c r="F112" s="22">
        <v>20000</v>
      </c>
      <c r="G112" s="23">
        <v>33.04</v>
      </c>
      <c r="H112" s="23">
        <f t="shared" si="12"/>
        <v>660800</v>
      </c>
      <c r="I112" s="23">
        <f t="shared" si="13"/>
        <v>42.78</v>
      </c>
      <c r="J112" s="62">
        <f t="shared" si="14"/>
        <v>855600</v>
      </c>
    </row>
    <row r="113" spans="1:10" x14ac:dyDescent="0.25">
      <c r="A113" s="20" t="s">
        <v>301</v>
      </c>
      <c r="B113" s="20" t="s">
        <v>29</v>
      </c>
      <c r="C113" s="20" t="s">
        <v>302</v>
      </c>
      <c r="D113" s="21" t="s">
        <v>303</v>
      </c>
      <c r="E113" s="20" t="s">
        <v>131</v>
      </c>
      <c r="F113" s="22">
        <v>2000</v>
      </c>
      <c r="G113" s="23">
        <v>31.07</v>
      </c>
      <c r="H113" s="23">
        <f t="shared" si="12"/>
        <v>62140</v>
      </c>
      <c r="I113" s="23">
        <f t="shared" si="13"/>
        <v>40.229999999999997</v>
      </c>
      <c r="J113" s="61">
        <f t="shared" si="14"/>
        <v>80460</v>
      </c>
    </row>
    <row r="114" spans="1:10" x14ac:dyDescent="0.25">
      <c r="A114" s="20" t="s">
        <v>304</v>
      </c>
      <c r="B114" s="20" t="s">
        <v>29</v>
      </c>
      <c r="C114" s="20" t="s">
        <v>305</v>
      </c>
      <c r="D114" s="21" t="s">
        <v>306</v>
      </c>
      <c r="E114" s="20" t="s">
        <v>131</v>
      </c>
      <c r="F114" s="22">
        <v>45000</v>
      </c>
      <c r="G114" s="23">
        <v>3.26</v>
      </c>
      <c r="H114" s="23">
        <f t="shared" si="12"/>
        <v>146700</v>
      </c>
      <c r="I114" s="23">
        <f t="shared" si="13"/>
        <v>4.22</v>
      </c>
      <c r="J114" s="61">
        <f t="shared" si="14"/>
        <v>189900</v>
      </c>
    </row>
    <row r="115" spans="1:10" x14ac:dyDescent="0.25">
      <c r="A115" s="20" t="s">
        <v>307</v>
      </c>
      <c r="B115" s="20" t="s">
        <v>29</v>
      </c>
      <c r="C115" s="20" t="s">
        <v>308</v>
      </c>
      <c r="D115" s="21" t="s">
        <v>309</v>
      </c>
      <c r="E115" s="20" t="s">
        <v>131</v>
      </c>
      <c r="F115" s="22">
        <v>150000</v>
      </c>
      <c r="G115" s="23">
        <v>4.3499999999999996</v>
      </c>
      <c r="H115" s="23">
        <f t="shared" si="12"/>
        <v>652500</v>
      </c>
      <c r="I115" s="23">
        <f t="shared" si="13"/>
        <v>5.63</v>
      </c>
      <c r="J115" s="62">
        <f t="shared" si="14"/>
        <v>844500</v>
      </c>
    </row>
    <row r="116" spans="1:10" ht="26.4" x14ac:dyDescent="0.25">
      <c r="A116" s="20" t="s">
        <v>310</v>
      </c>
      <c r="B116" s="20" t="s">
        <v>141</v>
      </c>
      <c r="C116" s="20">
        <v>101116</v>
      </c>
      <c r="D116" s="21" t="s">
        <v>311</v>
      </c>
      <c r="E116" s="20" t="s">
        <v>131</v>
      </c>
      <c r="F116" s="22">
        <v>120000</v>
      </c>
      <c r="G116" s="23">
        <v>1.6</v>
      </c>
      <c r="H116" s="23">
        <f t="shared" si="12"/>
        <v>192000</v>
      </c>
      <c r="I116" s="23">
        <f t="shared" si="13"/>
        <v>2.0699999999999998</v>
      </c>
      <c r="J116" s="61">
        <f t="shared" si="14"/>
        <v>248400</v>
      </c>
    </row>
    <row r="117" spans="1:10" ht="26.4" x14ac:dyDescent="0.25">
      <c r="A117" s="20" t="s">
        <v>312</v>
      </c>
      <c r="B117" s="20" t="s">
        <v>141</v>
      </c>
      <c r="C117" s="20">
        <v>101125</v>
      </c>
      <c r="D117" s="21" t="s">
        <v>313</v>
      </c>
      <c r="E117" s="20" t="s">
        <v>131</v>
      </c>
      <c r="F117" s="22">
        <v>30000</v>
      </c>
      <c r="G117" s="23">
        <v>10.210000000000001</v>
      </c>
      <c r="H117" s="23">
        <f t="shared" si="12"/>
        <v>306300</v>
      </c>
      <c r="I117" s="23">
        <f t="shared" si="13"/>
        <v>13.22</v>
      </c>
      <c r="J117" s="61">
        <f t="shared" si="14"/>
        <v>396600</v>
      </c>
    </row>
    <row r="118" spans="1:10" ht="26.4" x14ac:dyDescent="0.25">
      <c r="A118" s="20" t="s">
        <v>314</v>
      </c>
      <c r="B118" s="20" t="s">
        <v>141</v>
      </c>
      <c r="C118" s="20">
        <v>101120</v>
      </c>
      <c r="D118" s="21" t="s">
        <v>315</v>
      </c>
      <c r="E118" s="20" t="s">
        <v>131</v>
      </c>
      <c r="F118" s="22">
        <v>380000</v>
      </c>
      <c r="G118" s="23">
        <v>4.91</v>
      </c>
      <c r="H118" s="23">
        <f t="shared" si="12"/>
        <v>1865800</v>
      </c>
      <c r="I118" s="23">
        <f t="shared" si="13"/>
        <v>6.36</v>
      </c>
      <c r="J118" s="62">
        <f t="shared" si="14"/>
        <v>2416800</v>
      </c>
    </row>
    <row r="119" spans="1:10" ht="26.4" x14ac:dyDescent="0.25">
      <c r="A119" s="20" t="s">
        <v>316</v>
      </c>
      <c r="B119" s="20" t="s">
        <v>141</v>
      </c>
      <c r="C119" s="20">
        <v>101122</v>
      </c>
      <c r="D119" s="21" t="s">
        <v>317</v>
      </c>
      <c r="E119" s="20" t="s">
        <v>131</v>
      </c>
      <c r="F119" s="22">
        <v>380000</v>
      </c>
      <c r="G119" s="23">
        <v>4.28</v>
      </c>
      <c r="H119" s="23">
        <f t="shared" si="12"/>
        <v>1626400</v>
      </c>
      <c r="I119" s="23">
        <f t="shared" si="13"/>
        <v>5.54</v>
      </c>
      <c r="J119" s="62">
        <f t="shared" si="14"/>
        <v>2105200</v>
      </c>
    </row>
    <row r="120" spans="1:10" x14ac:dyDescent="0.25">
      <c r="A120" s="20" t="s">
        <v>318</v>
      </c>
      <c r="B120" s="20" t="s">
        <v>29</v>
      </c>
      <c r="C120" s="20" t="s">
        <v>319</v>
      </c>
      <c r="D120" s="21" t="s">
        <v>320</v>
      </c>
      <c r="E120" s="20" t="s">
        <v>131</v>
      </c>
      <c r="F120" s="22">
        <v>800</v>
      </c>
      <c r="G120" s="23">
        <v>69.91</v>
      </c>
      <c r="H120" s="23">
        <f t="shared" si="12"/>
        <v>55928</v>
      </c>
      <c r="I120" s="23">
        <f t="shared" si="13"/>
        <v>90.51</v>
      </c>
      <c r="J120" s="61">
        <f t="shared" si="14"/>
        <v>72408</v>
      </c>
    </row>
    <row r="121" spans="1:10" x14ac:dyDescent="0.25">
      <c r="A121" s="20" t="s">
        <v>321</v>
      </c>
      <c r="B121" s="20" t="s">
        <v>29</v>
      </c>
      <c r="C121" s="20" t="s">
        <v>322</v>
      </c>
      <c r="D121" s="21" t="s">
        <v>323</v>
      </c>
      <c r="E121" s="20" t="s">
        <v>131</v>
      </c>
      <c r="F121" s="22">
        <v>800</v>
      </c>
      <c r="G121" s="23">
        <v>93.23</v>
      </c>
      <c r="H121" s="23">
        <f t="shared" si="12"/>
        <v>74584</v>
      </c>
      <c r="I121" s="23">
        <f t="shared" si="13"/>
        <v>120.7</v>
      </c>
      <c r="J121" s="61">
        <f t="shared" si="14"/>
        <v>96560</v>
      </c>
    </row>
    <row r="122" spans="1:10" x14ac:dyDescent="0.25">
      <c r="A122" s="20" t="s">
        <v>324</v>
      </c>
      <c r="B122" s="20" t="s">
        <v>29</v>
      </c>
      <c r="C122" s="20" t="s">
        <v>325</v>
      </c>
      <c r="D122" s="21" t="s">
        <v>326</v>
      </c>
      <c r="E122" s="20" t="s">
        <v>131</v>
      </c>
      <c r="F122" s="22">
        <v>800</v>
      </c>
      <c r="G122" s="23">
        <v>52.82</v>
      </c>
      <c r="H122" s="23">
        <f t="shared" si="12"/>
        <v>42256</v>
      </c>
      <c r="I122" s="23">
        <f t="shared" si="13"/>
        <v>68.39</v>
      </c>
      <c r="J122" s="61">
        <f t="shared" si="14"/>
        <v>54712</v>
      </c>
    </row>
    <row r="123" spans="1:10" x14ac:dyDescent="0.25">
      <c r="A123" s="20" t="s">
        <v>327</v>
      </c>
      <c r="B123" s="20" t="s">
        <v>15</v>
      </c>
      <c r="C123" s="20" t="s">
        <v>328</v>
      </c>
      <c r="D123" s="21" t="s">
        <v>329</v>
      </c>
      <c r="E123" s="20" t="s">
        <v>131</v>
      </c>
      <c r="F123" s="24">
        <v>8000</v>
      </c>
      <c r="G123" s="23">
        <v>3.86</v>
      </c>
      <c r="H123" s="23">
        <f t="shared" si="12"/>
        <v>30880</v>
      </c>
      <c r="I123" s="23">
        <f t="shared" si="13"/>
        <v>5</v>
      </c>
      <c r="J123" s="61">
        <f t="shared" si="14"/>
        <v>40000</v>
      </c>
    </row>
    <row r="124" spans="1:10" x14ac:dyDescent="0.25">
      <c r="A124" s="20" t="s">
        <v>330</v>
      </c>
      <c r="B124" s="20" t="s">
        <v>15</v>
      </c>
      <c r="C124" s="20" t="s">
        <v>331</v>
      </c>
      <c r="D124" s="21" t="s">
        <v>332</v>
      </c>
      <c r="E124" s="20" t="s">
        <v>131</v>
      </c>
      <c r="F124" s="24">
        <v>8000</v>
      </c>
      <c r="G124" s="23">
        <v>4.8899999999999997</v>
      </c>
      <c r="H124" s="23">
        <f t="shared" si="12"/>
        <v>39120</v>
      </c>
      <c r="I124" s="23">
        <f t="shared" si="13"/>
        <v>6.33</v>
      </c>
      <c r="J124" s="61">
        <f t="shared" si="14"/>
        <v>50640</v>
      </c>
    </row>
    <row r="125" spans="1:10" x14ac:dyDescent="0.25">
      <c r="A125" s="20" t="s">
        <v>333</v>
      </c>
      <c r="B125" s="20" t="s">
        <v>15</v>
      </c>
      <c r="C125" s="20" t="s">
        <v>334</v>
      </c>
      <c r="D125" s="21" t="s">
        <v>335</v>
      </c>
      <c r="E125" s="20" t="s">
        <v>131</v>
      </c>
      <c r="F125" s="24">
        <v>8000</v>
      </c>
      <c r="G125" s="23">
        <v>5.72</v>
      </c>
      <c r="H125" s="23">
        <f t="shared" si="12"/>
        <v>45760</v>
      </c>
      <c r="I125" s="23">
        <f t="shared" si="13"/>
        <v>7.41</v>
      </c>
      <c r="J125" s="61">
        <f t="shared" si="14"/>
        <v>59280</v>
      </c>
    </row>
    <row r="126" spans="1:10" x14ac:dyDescent="0.25">
      <c r="A126" s="20" t="s">
        <v>336</v>
      </c>
      <c r="B126" s="20" t="s">
        <v>15</v>
      </c>
      <c r="C126" s="20" t="s">
        <v>337</v>
      </c>
      <c r="D126" s="21" t="s">
        <v>338</v>
      </c>
      <c r="E126" s="20" t="s">
        <v>131</v>
      </c>
      <c r="F126" s="24">
        <v>8000</v>
      </c>
      <c r="G126" s="23">
        <v>6.12</v>
      </c>
      <c r="H126" s="23">
        <f t="shared" si="12"/>
        <v>48960</v>
      </c>
      <c r="I126" s="23">
        <f t="shared" si="13"/>
        <v>7.92</v>
      </c>
      <c r="J126" s="61">
        <f t="shared" si="14"/>
        <v>63360</v>
      </c>
    </row>
    <row r="127" spans="1:10" x14ac:dyDescent="0.25">
      <c r="A127" s="20" t="s">
        <v>339</v>
      </c>
      <c r="B127" s="20" t="s">
        <v>15</v>
      </c>
      <c r="C127" s="20" t="s">
        <v>340</v>
      </c>
      <c r="D127" s="21" t="s">
        <v>341</v>
      </c>
      <c r="E127" s="20" t="s">
        <v>131</v>
      </c>
      <c r="F127" s="24">
        <v>8000</v>
      </c>
      <c r="G127" s="23">
        <v>4.8</v>
      </c>
      <c r="H127" s="23">
        <f t="shared" si="12"/>
        <v>38400</v>
      </c>
      <c r="I127" s="23">
        <f t="shared" si="13"/>
        <v>6.21</v>
      </c>
      <c r="J127" s="61">
        <f t="shared" si="14"/>
        <v>49680</v>
      </c>
    </row>
    <row r="128" spans="1:10" x14ac:dyDescent="0.25">
      <c r="A128" s="20" t="s">
        <v>342</v>
      </c>
      <c r="B128" s="20" t="s">
        <v>15</v>
      </c>
      <c r="C128" s="20" t="s">
        <v>343</v>
      </c>
      <c r="D128" s="21" t="s">
        <v>344</v>
      </c>
      <c r="E128" s="20" t="s">
        <v>131</v>
      </c>
      <c r="F128" s="24">
        <v>8000</v>
      </c>
      <c r="G128" s="23">
        <v>5.99</v>
      </c>
      <c r="H128" s="23">
        <f t="shared" si="12"/>
        <v>47920</v>
      </c>
      <c r="I128" s="23">
        <f t="shared" si="13"/>
        <v>7.76</v>
      </c>
      <c r="J128" s="61">
        <f t="shared" si="14"/>
        <v>62080</v>
      </c>
    </row>
    <row r="129" spans="1:10" x14ac:dyDescent="0.25">
      <c r="A129" s="20" t="s">
        <v>345</v>
      </c>
      <c r="B129" s="20" t="s">
        <v>15</v>
      </c>
      <c r="C129" s="20" t="s">
        <v>346</v>
      </c>
      <c r="D129" s="21" t="s">
        <v>347</v>
      </c>
      <c r="E129" s="20" t="s">
        <v>131</v>
      </c>
      <c r="F129" s="24">
        <v>8000</v>
      </c>
      <c r="G129" s="23">
        <v>7.17</v>
      </c>
      <c r="H129" s="23">
        <f t="shared" si="12"/>
        <v>57360</v>
      </c>
      <c r="I129" s="23">
        <f t="shared" si="13"/>
        <v>9.2799999999999994</v>
      </c>
      <c r="J129" s="61">
        <f t="shared" si="14"/>
        <v>74240</v>
      </c>
    </row>
    <row r="130" spans="1:10" x14ac:dyDescent="0.25">
      <c r="A130" s="20" t="s">
        <v>348</v>
      </c>
      <c r="B130" s="20" t="s">
        <v>15</v>
      </c>
      <c r="C130" s="20" t="s">
        <v>349</v>
      </c>
      <c r="D130" s="21" t="s">
        <v>350</v>
      </c>
      <c r="E130" s="20" t="s">
        <v>131</v>
      </c>
      <c r="F130" s="24">
        <v>10000</v>
      </c>
      <c r="G130" s="23">
        <v>7.55</v>
      </c>
      <c r="H130" s="23">
        <f t="shared" si="12"/>
        <v>75500</v>
      </c>
      <c r="I130" s="23">
        <f t="shared" si="13"/>
        <v>9.77</v>
      </c>
      <c r="J130" s="62">
        <f t="shared" si="14"/>
        <v>97700</v>
      </c>
    </row>
    <row r="131" spans="1:10" x14ac:dyDescent="0.25">
      <c r="A131" s="20" t="s">
        <v>351</v>
      </c>
      <c r="B131" s="20" t="s">
        <v>20</v>
      </c>
      <c r="C131" s="20" t="s">
        <v>352</v>
      </c>
      <c r="D131" s="21" t="s">
        <v>353</v>
      </c>
      <c r="E131" s="20" t="s">
        <v>131</v>
      </c>
      <c r="F131" s="24">
        <v>106600</v>
      </c>
      <c r="G131" s="23">
        <v>40.200000000000003</v>
      </c>
      <c r="H131" s="23">
        <f t="shared" si="12"/>
        <v>4285320</v>
      </c>
      <c r="I131" s="23">
        <f t="shared" si="13"/>
        <v>52.05</v>
      </c>
      <c r="J131" s="62">
        <f t="shared" si="14"/>
        <v>5548530</v>
      </c>
    </row>
    <row r="132" spans="1:10" ht="26.4" x14ac:dyDescent="0.25">
      <c r="A132" s="20" t="s">
        <v>354</v>
      </c>
      <c r="B132" s="20" t="s">
        <v>29</v>
      </c>
      <c r="C132" s="20" t="s">
        <v>355</v>
      </c>
      <c r="D132" s="21" t="s">
        <v>356</v>
      </c>
      <c r="E132" s="20" t="s">
        <v>60</v>
      </c>
      <c r="F132" s="24">
        <v>2000</v>
      </c>
      <c r="G132" s="23">
        <v>79.89</v>
      </c>
      <c r="H132" s="23">
        <f t="shared" si="12"/>
        <v>159780</v>
      </c>
      <c r="I132" s="23">
        <f t="shared" si="13"/>
        <v>103.43</v>
      </c>
      <c r="J132" s="61">
        <f t="shared" si="14"/>
        <v>206860</v>
      </c>
    </row>
    <row r="133" spans="1:10" ht="26.4" x14ac:dyDescent="0.25">
      <c r="A133" s="20" t="s">
        <v>357</v>
      </c>
      <c r="B133" s="20" t="s">
        <v>29</v>
      </c>
      <c r="C133" s="20" t="s">
        <v>358</v>
      </c>
      <c r="D133" s="21" t="s">
        <v>359</v>
      </c>
      <c r="E133" s="20" t="s">
        <v>60</v>
      </c>
      <c r="F133" s="22">
        <v>4000</v>
      </c>
      <c r="G133" s="23">
        <v>48.22</v>
      </c>
      <c r="H133" s="23">
        <f t="shared" si="12"/>
        <v>192880</v>
      </c>
      <c r="I133" s="23">
        <f t="shared" si="13"/>
        <v>62.43</v>
      </c>
      <c r="J133" s="61">
        <f t="shared" si="14"/>
        <v>249720</v>
      </c>
    </row>
    <row r="134" spans="1:10" x14ac:dyDescent="0.25">
      <c r="A134" s="20" t="s">
        <v>360</v>
      </c>
      <c r="B134" s="20" t="s">
        <v>141</v>
      </c>
      <c r="C134" s="20">
        <v>100574</v>
      </c>
      <c r="D134" s="21" t="s">
        <v>361</v>
      </c>
      <c r="E134" s="20" t="s">
        <v>131</v>
      </c>
      <c r="F134" s="22">
        <v>40000</v>
      </c>
      <c r="G134" s="23">
        <v>1.04</v>
      </c>
      <c r="H134" s="23">
        <f t="shared" si="12"/>
        <v>41600</v>
      </c>
      <c r="I134" s="23">
        <f t="shared" si="13"/>
        <v>1.35</v>
      </c>
      <c r="J134" s="61">
        <f t="shared" si="14"/>
        <v>54000</v>
      </c>
    </row>
    <row r="135" spans="1:10" x14ac:dyDescent="0.25">
      <c r="A135" s="20" t="s">
        <v>362</v>
      </c>
      <c r="B135" s="20" t="s">
        <v>29</v>
      </c>
      <c r="C135" s="20" t="s">
        <v>363</v>
      </c>
      <c r="D135" s="21" t="s">
        <v>364</v>
      </c>
      <c r="E135" s="20" t="s">
        <v>131</v>
      </c>
      <c r="F135" s="22">
        <v>5000</v>
      </c>
      <c r="G135" s="23">
        <v>33.04</v>
      </c>
      <c r="H135" s="23">
        <f t="shared" si="12"/>
        <v>165200</v>
      </c>
      <c r="I135" s="23">
        <f t="shared" si="13"/>
        <v>42.78</v>
      </c>
      <c r="J135" s="61">
        <f t="shared" si="14"/>
        <v>213900</v>
      </c>
    </row>
    <row r="136" spans="1:10" x14ac:dyDescent="0.25">
      <c r="A136" s="20" t="s">
        <v>365</v>
      </c>
      <c r="B136" s="20" t="s">
        <v>29</v>
      </c>
      <c r="C136" s="20" t="s">
        <v>366</v>
      </c>
      <c r="D136" s="21" t="s">
        <v>367</v>
      </c>
      <c r="E136" s="20" t="s">
        <v>131</v>
      </c>
      <c r="F136" s="22">
        <v>3000</v>
      </c>
      <c r="G136" s="23">
        <v>52.82</v>
      </c>
      <c r="H136" s="23">
        <f t="shared" si="12"/>
        <v>158460</v>
      </c>
      <c r="I136" s="23">
        <f t="shared" si="13"/>
        <v>68.39</v>
      </c>
      <c r="J136" s="61">
        <f t="shared" si="14"/>
        <v>205170</v>
      </c>
    </row>
    <row r="137" spans="1:10" ht="36" customHeight="1" x14ac:dyDescent="0.25">
      <c r="A137" s="20" t="s">
        <v>368</v>
      </c>
      <c r="B137" s="20" t="s">
        <v>141</v>
      </c>
      <c r="C137" s="20">
        <v>100575</v>
      </c>
      <c r="D137" s="21" t="s">
        <v>369</v>
      </c>
      <c r="E137" s="20" t="s">
        <v>60</v>
      </c>
      <c r="F137" s="22">
        <v>100000</v>
      </c>
      <c r="G137" s="23">
        <v>7.0000000000000007E-2</v>
      </c>
      <c r="H137" s="23">
        <f t="shared" si="12"/>
        <v>7000</v>
      </c>
      <c r="I137" s="23">
        <f t="shared" si="13"/>
        <v>0.09</v>
      </c>
      <c r="J137" s="61">
        <f t="shared" si="14"/>
        <v>9000</v>
      </c>
    </row>
    <row r="138" spans="1:10" x14ac:dyDescent="0.25">
      <c r="A138" s="20" t="s">
        <v>370</v>
      </c>
      <c r="B138" s="20" t="s">
        <v>29</v>
      </c>
      <c r="C138" s="20" t="s">
        <v>371</v>
      </c>
      <c r="D138" s="21" t="s">
        <v>372</v>
      </c>
      <c r="E138" s="20" t="s">
        <v>60</v>
      </c>
      <c r="F138" s="22">
        <v>40000</v>
      </c>
      <c r="G138" s="23">
        <v>1.21</v>
      </c>
      <c r="H138" s="23">
        <f t="shared" si="12"/>
        <v>48400</v>
      </c>
      <c r="I138" s="23">
        <f t="shared" si="13"/>
        <v>1.57</v>
      </c>
      <c r="J138" s="61">
        <f t="shared" si="14"/>
        <v>62800</v>
      </c>
    </row>
    <row r="139" spans="1:10" x14ac:dyDescent="0.25">
      <c r="A139" s="20" t="s">
        <v>373</v>
      </c>
      <c r="B139" s="20" t="s">
        <v>29</v>
      </c>
      <c r="C139" s="20" t="s">
        <v>374</v>
      </c>
      <c r="D139" s="21" t="s">
        <v>375</v>
      </c>
      <c r="E139" s="20" t="s">
        <v>60</v>
      </c>
      <c r="F139" s="22">
        <v>40000</v>
      </c>
      <c r="G139" s="23">
        <v>2.69</v>
      </c>
      <c r="H139" s="23">
        <f t="shared" si="12"/>
        <v>107600</v>
      </c>
      <c r="I139" s="23">
        <f t="shared" si="13"/>
        <v>3.48</v>
      </c>
      <c r="J139" s="61">
        <f t="shared" si="14"/>
        <v>139200</v>
      </c>
    </row>
    <row r="140" spans="1:10" x14ac:dyDescent="0.25">
      <c r="A140" s="20" t="s">
        <v>376</v>
      </c>
      <c r="B140" s="20" t="s">
        <v>29</v>
      </c>
      <c r="C140" s="20" t="s">
        <v>377</v>
      </c>
      <c r="D140" s="21" t="s">
        <v>378</v>
      </c>
      <c r="E140" s="20" t="s">
        <v>60</v>
      </c>
      <c r="F140" s="22">
        <v>10000</v>
      </c>
      <c r="G140" s="23">
        <v>7.51</v>
      </c>
      <c r="H140" s="23">
        <f t="shared" si="12"/>
        <v>75100</v>
      </c>
      <c r="I140" s="23">
        <f t="shared" si="13"/>
        <v>9.7200000000000006</v>
      </c>
      <c r="J140" s="61">
        <f t="shared" si="14"/>
        <v>97200</v>
      </c>
    </row>
    <row r="141" spans="1:10" x14ac:dyDescent="0.25">
      <c r="A141" s="57" t="s">
        <v>379</v>
      </c>
      <c r="B141" s="57" t="s">
        <v>15</v>
      </c>
      <c r="C141" s="57" t="s">
        <v>901</v>
      </c>
      <c r="D141" s="58" t="s">
        <v>902</v>
      </c>
      <c r="E141" s="57" t="s">
        <v>131</v>
      </c>
      <c r="F141" s="24">
        <v>15000</v>
      </c>
      <c r="G141" s="23">
        <v>104.96</v>
      </c>
      <c r="H141" s="25">
        <f t="shared" ref="H141" si="15">ROUND(F141*G141,2)</f>
        <v>1574400</v>
      </c>
      <c r="I141" s="25">
        <f t="shared" ref="I141" si="16">ROUND(G141*(1+$J$4),2)</f>
        <v>135.88999999999999</v>
      </c>
      <c r="J141" s="62">
        <f t="shared" ref="J141" si="17">ROUND(F141*I141,2)</f>
        <v>2038350</v>
      </c>
    </row>
    <row r="142" spans="1:10" x14ac:dyDescent="0.25">
      <c r="A142" s="20" t="s">
        <v>933</v>
      </c>
      <c r="B142" s="20" t="s">
        <v>29</v>
      </c>
      <c r="C142" s="20" t="s">
        <v>380</v>
      </c>
      <c r="D142" s="21" t="s">
        <v>381</v>
      </c>
      <c r="E142" s="20" t="s">
        <v>131</v>
      </c>
      <c r="F142" s="22">
        <v>7000</v>
      </c>
      <c r="G142" s="23">
        <v>38.97</v>
      </c>
      <c r="H142" s="23">
        <f t="shared" si="12"/>
        <v>272790</v>
      </c>
      <c r="I142" s="23">
        <f t="shared" si="13"/>
        <v>50.45</v>
      </c>
      <c r="J142" s="61">
        <f t="shared" si="14"/>
        <v>353150</v>
      </c>
    </row>
    <row r="143" spans="1:10" x14ac:dyDescent="0.25">
      <c r="A143" s="65" t="s">
        <v>382</v>
      </c>
      <c r="B143" s="66"/>
      <c r="C143" s="66"/>
      <c r="D143" s="66"/>
      <c r="E143" s="66"/>
      <c r="F143" s="66"/>
      <c r="G143" s="66"/>
      <c r="H143" s="66"/>
      <c r="I143" s="66"/>
      <c r="J143" s="63">
        <f>SUM(J110:J142)</f>
        <v>17196385</v>
      </c>
    </row>
    <row r="144" spans="1:10" x14ac:dyDescent="0.25">
      <c r="A144" s="27"/>
      <c r="B144" s="28"/>
      <c r="C144" s="28"/>
      <c r="D144" s="29"/>
      <c r="E144" s="28"/>
      <c r="F144" s="30"/>
      <c r="G144" s="31"/>
      <c r="H144" s="31"/>
      <c r="I144" s="31"/>
      <c r="J144" s="31"/>
    </row>
    <row r="145" spans="1:10" x14ac:dyDescent="0.25">
      <c r="A145" s="14">
        <v>6</v>
      </c>
      <c r="B145" s="15" t="s">
        <v>383</v>
      </c>
      <c r="C145" s="16"/>
      <c r="D145" s="17"/>
      <c r="E145" s="16"/>
      <c r="F145" s="18"/>
      <c r="G145" s="19"/>
      <c r="H145" s="19"/>
      <c r="I145" s="19"/>
      <c r="J145" s="19"/>
    </row>
    <row r="146" spans="1:10" ht="26.4" x14ac:dyDescent="0.25">
      <c r="A146" s="27" t="s">
        <v>384</v>
      </c>
      <c r="B146" s="20" t="s">
        <v>29</v>
      </c>
      <c r="C146" s="20" t="s">
        <v>385</v>
      </c>
      <c r="D146" s="21" t="s">
        <v>386</v>
      </c>
      <c r="E146" s="20" t="s">
        <v>79</v>
      </c>
      <c r="F146" s="22">
        <v>50</v>
      </c>
      <c r="G146" s="23">
        <v>2310.0700000000002</v>
      </c>
      <c r="H146" s="23">
        <f t="shared" ref="H146:H188" si="18">ROUND(F146*G146,2)</f>
        <v>115503.5</v>
      </c>
      <c r="I146" s="23">
        <f t="shared" ref="I146:I188" si="19">ROUND(G146*(1+$J$4),2)</f>
        <v>2990.85</v>
      </c>
      <c r="J146" s="61">
        <f t="shared" ref="J146:J188" si="20">ROUND(F146*I146,2)</f>
        <v>149542.5</v>
      </c>
    </row>
    <row r="147" spans="1:10" ht="26.4" x14ac:dyDescent="0.25">
      <c r="A147" s="27" t="s">
        <v>387</v>
      </c>
      <c r="B147" s="20" t="s">
        <v>29</v>
      </c>
      <c r="C147" s="20" t="s">
        <v>388</v>
      </c>
      <c r="D147" s="21" t="s">
        <v>389</v>
      </c>
      <c r="E147" s="20" t="s">
        <v>79</v>
      </c>
      <c r="F147" s="22">
        <v>50</v>
      </c>
      <c r="G147" s="23">
        <v>1031.8699999999999</v>
      </c>
      <c r="H147" s="23">
        <f t="shared" si="18"/>
        <v>51593.5</v>
      </c>
      <c r="I147" s="23">
        <f t="shared" si="19"/>
        <v>1335.96</v>
      </c>
      <c r="J147" s="61">
        <f t="shared" si="20"/>
        <v>66798</v>
      </c>
    </row>
    <row r="148" spans="1:10" ht="79.2" x14ac:dyDescent="0.25">
      <c r="A148" s="27" t="s">
        <v>390</v>
      </c>
      <c r="B148" s="20" t="s">
        <v>29</v>
      </c>
      <c r="C148" s="20" t="s">
        <v>391</v>
      </c>
      <c r="D148" s="21" t="s">
        <v>392</v>
      </c>
      <c r="E148" s="20" t="s">
        <v>63</v>
      </c>
      <c r="F148" s="22">
        <v>1000</v>
      </c>
      <c r="G148" s="23">
        <v>254.09</v>
      </c>
      <c r="H148" s="23">
        <f t="shared" si="18"/>
        <v>254090</v>
      </c>
      <c r="I148" s="23">
        <f t="shared" si="19"/>
        <v>328.97</v>
      </c>
      <c r="J148" s="61">
        <f t="shared" si="20"/>
        <v>328970</v>
      </c>
    </row>
    <row r="149" spans="1:10" ht="26.4" x14ac:dyDescent="0.25">
      <c r="A149" s="27" t="s">
        <v>393</v>
      </c>
      <c r="B149" s="20" t="s">
        <v>15</v>
      </c>
      <c r="C149" s="20" t="s">
        <v>394</v>
      </c>
      <c r="D149" s="21" t="s">
        <v>395</v>
      </c>
      <c r="E149" s="20" t="s">
        <v>63</v>
      </c>
      <c r="F149" s="22">
        <v>1000</v>
      </c>
      <c r="G149" s="23">
        <v>70.78</v>
      </c>
      <c r="H149" s="23">
        <f t="shared" si="18"/>
        <v>70780</v>
      </c>
      <c r="I149" s="23">
        <f t="shared" si="19"/>
        <v>91.64</v>
      </c>
      <c r="J149" s="61">
        <f t="shared" si="20"/>
        <v>91640</v>
      </c>
    </row>
    <row r="150" spans="1:10" ht="26.4" x14ac:dyDescent="0.25">
      <c r="A150" s="27" t="s">
        <v>396</v>
      </c>
      <c r="B150" s="20" t="s">
        <v>15</v>
      </c>
      <c r="C150" s="20" t="s">
        <v>397</v>
      </c>
      <c r="D150" s="21" t="s">
        <v>398</v>
      </c>
      <c r="E150" s="20" t="s">
        <v>63</v>
      </c>
      <c r="F150" s="22">
        <v>1000</v>
      </c>
      <c r="G150" s="23">
        <v>118.6</v>
      </c>
      <c r="H150" s="23">
        <f t="shared" si="18"/>
        <v>118600</v>
      </c>
      <c r="I150" s="23">
        <f t="shared" si="19"/>
        <v>153.55000000000001</v>
      </c>
      <c r="J150" s="61">
        <f t="shared" si="20"/>
        <v>153550</v>
      </c>
    </row>
    <row r="151" spans="1:10" ht="26.4" x14ac:dyDescent="0.25">
      <c r="A151" s="27" t="s">
        <v>399</v>
      </c>
      <c r="B151" s="20" t="s">
        <v>15</v>
      </c>
      <c r="C151" s="20" t="s">
        <v>400</v>
      </c>
      <c r="D151" s="21" t="s">
        <v>401</v>
      </c>
      <c r="E151" s="20" t="s">
        <v>63</v>
      </c>
      <c r="F151" s="22">
        <v>800</v>
      </c>
      <c r="G151" s="23">
        <v>132.28</v>
      </c>
      <c r="H151" s="23">
        <f t="shared" si="18"/>
        <v>105824</v>
      </c>
      <c r="I151" s="23">
        <f t="shared" si="19"/>
        <v>171.26</v>
      </c>
      <c r="J151" s="61">
        <f t="shared" si="20"/>
        <v>137008</v>
      </c>
    </row>
    <row r="152" spans="1:10" x14ac:dyDescent="0.25">
      <c r="A152" s="27" t="s">
        <v>402</v>
      </c>
      <c r="B152" s="20" t="s">
        <v>15</v>
      </c>
      <c r="C152" s="20" t="s">
        <v>403</v>
      </c>
      <c r="D152" s="21" t="s">
        <v>404</v>
      </c>
      <c r="E152" s="20" t="s">
        <v>131</v>
      </c>
      <c r="F152" s="22">
        <f>(F155*0.13)+(F156*0.25)+(F157*0.43)+(F158*0.66)</f>
        <v>1678</v>
      </c>
      <c r="G152" s="23">
        <v>439.95</v>
      </c>
      <c r="H152" s="23">
        <f t="shared" si="18"/>
        <v>738236.1</v>
      </c>
      <c r="I152" s="23">
        <f t="shared" si="19"/>
        <v>569.6</v>
      </c>
      <c r="J152" s="61">
        <f t="shared" si="20"/>
        <v>955788.80000000005</v>
      </c>
    </row>
    <row r="153" spans="1:10" x14ac:dyDescent="0.25">
      <c r="A153" s="27" t="s">
        <v>405</v>
      </c>
      <c r="B153" s="20" t="s">
        <v>15</v>
      </c>
      <c r="C153" s="20" t="s">
        <v>406</v>
      </c>
      <c r="D153" s="21" t="s">
        <v>407</v>
      </c>
      <c r="E153" s="20" t="s">
        <v>60</v>
      </c>
      <c r="F153" s="22">
        <f>(F155*0.44)+(F156*0.66)+(F157*0.88)+(F158*1.1)</f>
        <v>3520</v>
      </c>
      <c r="G153" s="23">
        <v>24.6</v>
      </c>
      <c r="H153" s="23">
        <f t="shared" si="18"/>
        <v>86592</v>
      </c>
      <c r="I153" s="23">
        <f t="shared" si="19"/>
        <v>31.85</v>
      </c>
      <c r="J153" s="61">
        <f t="shared" si="20"/>
        <v>112112</v>
      </c>
    </row>
    <row r="154" spans="1:10" ht="26.4" x14ac:dyDescent="0.25">
      <c r="A154" s="27" t="s">
        <v>408</v>
      </c>
      <c r="B154" s="20" t="s">
        <v>29</v>
      </c>
      <c r="C154" s="20" t="s">
        <v>409</v>
      </c>
      <c r="D154" s="21" t="s">
        <v>410</v>
      </c>
      <c r="E154" s="20" t="s">
        <v>63</v>
      </c>
      <c r="F154" s="22">
        <v>1800</v>
      </c>
      <c r="G154" s="23">
        <v>16.5</v>
      </c>
      <c r="H154" s="23">
        <f t="shared" si="18"/>
        <v>29700</v>
      </c>
      <c r="I154" s="23">
        <f t="shared" si="19"/>
        <v>21.36</v>
      </c>
      <c r="J154" s="61">
        <f t="shared" si="20"/>
        <v>38448</v>
      </c>
    </row>
    <row r="155" spans="1:10" ht="26.4" x14ac:dyDescent="0.25">
      <c r="A155" s="27" t="s">
        <v>411</v>
      </c>
      <c r="B155" s="20" t="s">
        <v>29</v>
      </c>
      <c r="C155" s="20" t="s">
        <v>412</v>
      </c>
      <c r="D155" s="21" t="s">
        <v>413</v>
      </c>
      <c r="E155" s="20" t="s">
        <v>63</v>
      </c>
      <c r="F155" s="22">
        <v>1200</v>
      </c>
      <c r="G155" s="23">
        <v>78.41</v>
      </c>
      <c r="H155" s="23">
        <f t="shared" si="18"/>
        <v>94092</v>
      </c>
      <c r="I155" s="23">
        <f t="shared" si="19"/>
        <v>101.52</v>
      </c>
      <c r="J155" s="61">
        <f t="shared" si="20"/>
        <v>121824</v>
      </c>
    </row>
    <row r="156" spans="1:10" ht="26.4" x14ac:dyDescent="0.25">
      <c r="A156" s="27" t="s">
        <v>414</v>
      </c>
      <c r="B156" s="20" t="s">
        <v>29</v>
      </c>
      <c r="C156" s="20" t="s">
        <v>415</v>
      </c>
      <c r="D156" s="21" t="s">
        <v>416</v>
      </c>
      <c r="E156" s="20" t="s">
        <v>63</v>
      </c>
      <c r="F156" s="22">
        <v>1200</v>
      </c>
      <c r="G156" s="23">
        <v>149.38999999999999</v>
      </c>
      <c r="H156" s="23">
        <f t="shared" si="18"/>
        <v>179268</v>
      </c>
      <c r="I156" s="23">
        <f t="shared" si="19"/>
        <v>193.42</v>
      </c>
      <c r="J156" s="61">
        <f t="shared" si="20"/>
        <v>232104</v>
      </c>
    </row>
    <row r="157" spans="1:10" ht="26.4" x14ac:dyDescent="0.25">
      <c r="A157" s="27" t="s">
        <v>417</v>
      </c>
      <c r="B157" s="20" t="s">
        <v>29</v>
      </c>
      <c r="C157" s="20" t="s">
        <v>418</v>
      </c>
      <c r="D157" s="21" t="s">
        <v>419</v>
      </c>
      <c r="E157" s="20" t="s">
        <v>63</v>
      </c>
      <c r="F157" s="24">
        <v>1000</v>
      </c>
      <c r="G157" s="23">
        <v>249.17</v>
      </c>
      <c r="H157" s="25">
        <f t="shared" si="18"/>
        <v>249170</v>
      </c>
      <c r="I157" s="25">
        <f t="shared" si="19"/>
        <v>322.60000000000002</v>
      </c>
      <c r="J157" s="62">
        <f t="shared" si="20"/>
        <v>322600</v>
      </c>
    </row>
    <row r="158" spans="1:10" ht="26.4" x14ac:dyDescent="0.25">
      <c r="A158" s="27" t="s">
        <v>420</v>
      </c>
      <c r="B158" s="20" t="s">
        <v>29</v>
      </c>
      <c r="C158" s="20" t="s">
        <v>421</v>
      </c>
      <c r="D158" s="21" t="s">
        <v>422</v>
      </c>
      <c r="E158" s="20" t="s">
        <v>63</v>
      </c>
      <c r="F158" s="24">
        <v>1200</v>
      </c>
      <c r="G158" s="23">
        <v>354.13</v>
      </c>
      <c r="H158" s="25">
        <f t="shared" si="18"/>
        <v>424956</v>
      </c>
      <c r="I158" s="25">
        <f t="shared" si="19"/>
        <v>458.49</v>
      </c>
      <c r="J158" s="62">
        <f t="shared" si="20"/>
        <v>550188</v>
      </c>
    </row>
    <row r="159" spans="1:10" ht="39.6" x14ac:dyDescent="0.25">
      <c r="A159" s="27" t="s">
        <v>423</v>
      </c>
      <c r="B159" s="20" t="s">
        <v>29</v>
      </c>
      <c r="C159" s="20" t="s">
        <v>424</v>
      </c>
      <c r="D159" s="21" t="s">
        <v>425</v>
      </c>
      <c r="E159" s="20" t="s">
        <v>63</v>
      </c>
      <c r="F159" s="24">
        <v>22000</v>
      </c>
      <c r="G159" s="23">
        <v>43.98</v>
      </c>
      <c r="H159" s="25">
        <f t="shared" si="18"/>
        <v>967560</v>
      </c>
      <c r="I159" s="25">
        <f t="shared" si="19"/>
        <v>56.94</v>
      </c>
      <c r="J159" s="62">
        <f t="shared" si="20"/>
        <v>1252680</v>
      </c>
    </row>
    <row r="160" spans="1:10" ht="39.6" x14ac:dyDescent="0.25">
      <c r="A160" s="27" t="s">
        <v>426</v>
      </c>
      <c r="B160" s="20" t="s">
        <v>29</v>
      </c>
      <c r="C160" s="20" t="s">
        <v>427</v>
      </c>
      <c r="D160" s="21" t="s">
        <v>428</v>
      </c>
      <c r="E160" s="20" t="s">
        <v>63</v>
      </c>
      <c r="F160" s="24">
        <v>22000</v>
      </c>
      <c r="G160" s="23">
        <v>55.35</v>
      </c>
      <c r="H160" s="25">
        <f t="shared" si="18"/>
        <v>1217700</v>
      </c>
      <c r="I160" s="25">
        <f t="shared" si="19"/>
        <v>71.66</v>
      </c>
      <c r="J160" s="62">
        <f t="shared" si="20"/>
        <v>1576520</v>
      </c>
    </row>
    <row r="161" spans="1:10" ht="26.4" x14ac:dyDescent="0.25">
      <c r="A161" s="56" t="s">
        <v>429</v>
      </c>
      <c r="B161" s="57" t="s">
        <v>29</v>
      </c>
      <c r="C161" s="57" t="s">
        <v>927</v>
      </c>
      <c r="D161" s="58" t="s">
        <v>928</v>
      </c>
      <c r="E161" s="57" t="s">
        <v>63</v>
      </c>
      <c r="F161" s="24">
        <v>22000</v>
      </c>
      <c r="G161" s="23">
        <v>42.93</v>
      </c>
      <c r="H161" s="25">
        <f t="shared" si="18"/>
        <v>944460</v>
      </c>
      <c r="I161" s="25">
        <f t="shared" si="19"/>
        <v>55.58</v>
      </c>
      <c r="J161" s="62">
        <f t="shared" si="20"/>
        <v>1222760</v>
      </c>
    </row>
    <row r="162" spans="1:10" ht="26.4" x14ac:dyDescent="0.25">
      <c r="A162" s="56" t="s">
        <v>430</v>
      </c>
      <c r="B162" s="57" t="s">
        <v>29</v>
      </c>
      <c r="C162" s="57" t="s">
        <v>431</v>
      </c>
      <c r="D162" s="58" t="s">
        <v>432</v>
      </c>
      <c r="E162" s="57" t="s">
        <v>79</v>
      </c>
      <c r="F162" s="24">
        <v>200</v>
      </c>
      <c r="G162" s="23">
        <v>2257.4499999999998</v>
      </c>
      <c r="H162" s="25">
        <f t="shared" si="18"/>
        <v>451490</v>
      </c>
      <c r="I162" s="25">
        <f t="shared" si="19"/>
        <v>2922.72</v>
      </c>
      <c r="J162" s="62">
        <f t="shared" si="20"/>
        <v>584544</v>
      </c>
    </row>
    <row r="163" spans="1:10" ht="39.6" x14ac:dyDescent="0.25">
      <c r="A163" s="27" t="s">
        <v>433</v>
      </c>
      <c r="B163" s="20" t="s">
        <v>29</v>
      </c>
      <c r="C163" s="20" t="s">
        <v>434</v>
      </c>
      <c r="D163" s="21" t="s">
        <v>435</v>
      </c>
      <c r="E163" s="20" t="s">
        <v>63</v>
      </c>
      <c r="F163" s="22">
        <v>30000</v>
      </c>
      <c r="G163" s="23">
        <v>34.950000000000003</v>
      </c>
      <c r="H163" s="23">
        <f t="shared" si="18"/>
        <v>1048500</v>
      </c>
      <c r="I163" s="23">
        <f t="shared" si="19"/>
        <v>45.25</v>
      </c>
      <c r="J163" s="61">
        <f t="shared" si="20"/>
        <v>1357500</v>
      </c>
    </row>
    <row r="164" spans="1:10" ht="39.6" x14ac:dyDescent="0.25">
      <c r="A164" s="27" t="s">
        <v>436</v>
      </c>
      <c r="B164" s="20" t="s">
        <v>29</v>
      </c>
      <c r="C164" s="20" t="s">
        <v>437</v>
      </c>
      <c r="D164" s="21" t="s">
        <v>438</v>
      </c>
      <c r="E164" s="20" t="s">
        <v>63</v>
      </c>
      <c r="F164" s="22">
        <v>30000</v>
      </c>
      <c r="G164" s="23">
        <v>37.590000000000003</v>
      </c>
      <c r="H164" s="23">
        <f t="shared" si="18"/>
        <v>1127700</v>
      </c>
      <c r="I164" s="23">
        <f t="shared" si="19"/>
        <v>48.67</v>
      </c>
      <c r="J164" s="61">
        <f t="shared" si="20"/>
        <v>1460100</v>
      </c>
    </row>
    <row r="165" spans="1:10" ht="52.8" x14ac:dyDescent="0.25">
      <c r="A165" s="27" t="s">
        <v>439</v>
      </c>
      <c r="B165" s="20" t="s">
        <v>29</v>
      </c>
      <c r="C165" s="20" t="s">
        <v>440</v>
      </c>
      <c r="D165" s="21" t="s">
        <v>441</v>
      </c>
      <c r="E165" s="20" t="s">
        <v>63</v>
      </c>
      <c r="F165" s="22">
        <v>30000</v>
      </c>
      <c r="G165" s="23">
        <v>26.99</v>
      </c>
      <c r="H165" s="23">
        <f t="shared" si="18"/>
        <v>809700</v>
      </c>
      <c r="I165" s="23">
        <f t="shared" si="19"/>
        <v>34.94</v>
      </c>
      <c r="J165" s="61">
        <f t="shared" si="20"/>
        <v>1048200</v>
      </c>
    </row>
    <row r="166" spans="1:10" x14ac:dyDescent="0.25">
      <c r="A166" s="27" t="s">
        <v>442</v>
      </c>
      <c r="B166" s="20" t="s">
        <v>29</v>
      </c>
      <c r="C166" s="20" t="s">
        <v>443</v>
      </c>
      <c r="D166" s="21" t="s">
        <v>444</v>
      </c>
      <c r="E166" s="20" t="s">
        <v>79</v>
      </c>
      <c r="F166" s="22">
        <v>100</v>
      </c>
      <c r="G166" s="23">
        <v>396.92</v>
      </c>
      <c r="H166" s="23">
        <f t="shared" si="18"/>
        <v>39692</v>
      </c>
      <c r="I166" s="23">
        <f t="shared" si="19"/>
        <v>513.89</v>
      </c>
      <c r="J166" s="61">
        <f t="shared" si="20"/>
        <v>51389</v>
      </c>
    </row>
    <row r="167" spans="1:10" x14ac:dyDescent="0.25">
      <c r="A167" s="27" t="s">
        <v>445</v>
      </c>
      <c r="B167" s="20" t="s">
        <v>15</v>
      </c>
      <c r="C167" s="20" t="s">
        <v>446</v>
      </c>
      <c r="D167" s="21" t="s">
        <v>447</v>
      </c>
      <c r="E167" s="20" t="s">
        <v>79</v>
      </c>
      <c r="F167" s="22">
        <v>10</v>
      </c>
      <c r="G167" s="23">
        <v>947.85</v>
      </c>
      <c r="H167" s="23">
        <f t="shared" si="18"/>
        <v>9478.5</v>
      </c>
      <c r="I167" s="23">
        <f t="shared" si="19"/>
        <v>1227.18</v>
      </c>
      <c r="J167" s="61">
        <f t="shared" si="20"/>
        <v>12271.8</v>
      </c>
    </row>
    <row r="168" spans="1:10" x14ac:dyDescent="0.25">
      <c r="A168" s="27" t="s">
        <v>448</v>
      </c>
      <c r="B168" s="20" t="s">
        <v>15</v>
      </c>
      <c r="C168" s="20" t="s">
        <v>449</v>
      </c>
      <c r="D168" s="21" t="s">
        <v>450</v>
      </c>
      <c r="E168" s="20" t="s">
        <v>79</v>
      </c>
      <c r="F168" s="22">
        <v>10</v>
      </c>
      <c r="G168" s="23">
        <v>1126.3399999999999</v>
      </c>
      <c r="H168" s="23">
        <f t="shared" si="18"/>
        <v>11263.4</v>
      </c>
      <c r="I168" s="23">
        <f t="shared" si="19"/>
        <v>1458.27</v>
      </c>
      <c r="J168" s="61">
        <f t="shared" si="20"/>
        <v>14582.7</v>
      </c>
    </row>
    <row r="169" spans="1:10" x14ac:dyDescent="0.25">
      <c r="A169" s="27" t="s">
        <v>451</v>
      </c>
      <c r="B169" s="20" t="s">
        <v>15</v>
      </c>
      <c r="C169" s="20" t="s">
        <v>452</v>
      </c>
      <c r="D169" s="21" t="s">
        <v>453</v>
      </c>
      <c r="E169" s="20" t="s">
        <v>79</v>
      </c>
      <c r="F169" s="22">
        <v>10</v>
      </c>
      <c r="G169" s="23">
        <v>1321.31</v>
      </c>
      <c r="H169" s="23">
        <f t="shared" si="18"/>
        <v>13213.1</v>
      </c>
      <c r="I169" s="23">
        <f t="shared" si="19"/>
        <v>1710.7</v>
      </c>
      <c r="J169" s="61">
        <f t="shared" si="20"/>
        <v>17107</v>
      </c>
    </row>
    <row r="170" spans="1:10" x14ac:dyDescent="0.25">
      <c r="A170" s="27" t="s">
        <v>454</v>
      </c>
      <c r="B170" s="20" t="s">
        <v>15</v>
      </c>
      <c r="C170" s="20" t="s">
        <v>455</v>
      </c>
      <c r="D170" s="21" t="s">
        <v>456</v>
      </c>
      <c r="E170" s="20" t="s">
        <v>79</v>
      </c>
      <c r="F170" s="22">
        <v>10</v>
      </c>
      <c r="G170" s="23">
        <v>1937.65</v>
      </c>
      <c r="H170" s="23">
        <f t="shared" si="18"/>
        <v>19376.5</v>
      </c>
      <c r="I170" s="23">
        <f t="shared" si="19"/>
        <v>2508.6799999999998</v>
      </c>
      <c r="J170" s="61">
        <f t="shared" si="20"/>
        <v>25086.799999999999</v>
      </c>
    </row>
    <row r="171" spans="1:10" x14ac:dyDescent="0.25">
      <c r="A171" s="27" t="s">
        <v>457</v>
      </c>
      <c r="B171" s="20" t="s">
        <v>15</v>
      </c>
      <c r="C171" s="20" t="s">
        <v>458</v>
      </c>
      <c r="D171" s="21" t="s">
        <v>459</v>
      </c>
      <c r="E171" s="20" t="s">
        <v>79</v>
      </c>
      <c r="F171" s="22">
        <v>10</v>
      </c>
      <c r="G171" s="23">
        <v>2461.1999999999998</v>
      </c>
      <c r="H171" s="23">
        <f t="shared" si="18"/>
        <v>24612</v>
      </c>
      <c r="I171" s="23">
        <f t="shared" si="19"/>
        <v>3186.52</v>
      </c>
      <c r="J171" s="61">
        <f t="shared" si="20"/>
        <v>31865.200000000001</v>
      </c>
    </row>
    <row r="172" spans="1:10" x14ac:dyDescent="0.25">
      <c r="A172" s="56" t="s">
        <v>460</v>
      </c>
      <c r="B172" s="57" t="s">
        <v>890</v>
      </c>
      <c r="C172" s="57">
        <v>2003385</v>
      </c>
      <c r="D172" s="58" t="s">
        <v>900</v>
      </c>
      <c r="E172" s="57" t="s">
        <v>27</v>
      </c>
      <c r="F172" s="24">
        <v>100</v>
      </c>
      <c r="G172" s="23">
        <v>39.25</v>
      </c>
      <c r="H172" s="25">
        <f t="shared" ref="H172" si="21">ROUND(F172*G172,2)</f>
        <v>3925</v>
      </c>
      <c r="I172" s="25">
        <f t="shared" ref="I172" si="22">ROUND(G172*(1+$J$4),2)</f>
        <v>50.82</v>
      </c>
      <c r="J172" s="62">
        <f t="shared" ref="J172" si="23">ROUND(F172*I172,2)</f>
        <v>5082</v>
      </c>
    </row>
    <row r="173" spans="1:10" x14ac:dyDescent="0.25">
      <c r="A173" s="27" t="s">
        <v>463</v>
      </c>
      <c r="B173" s="20" t="s">
        <v>15</v>
      </c>
      <c r="C173" s="20" t="s">
        <v>461</v>
      </c>
      <c r="D173" s="21" t="s">
        <v>462</v>
      </c>
      <c r="E173" s="20" t="s">
        <v>63</v>
      </c>
      <c r="F173" s="22">
        <v>150</v>
      </c>
      <c r="G173" s="23">
        <v>617.58000000000004</v>
      </c>
      <c r="H173" s="23">
        <f t="shared" si="18"/>
        <v>92637</v>
      </c>
      <c r="I173" s="23">
        <f t="shared" si="19"/>
        <v>799.58</v>
      </c>
      <c r="J173" s="61">
        <f t="shared" si="20"/>
        <v>119937</v>
      </c>
    </row>
    <row r="174" spans="1:10" x14ac:dyDescent="0.25">
      <c r="A174" s="27" t="s">
        <v>466</v>
      </c>
      <c r="B174" s="20" t="s">
        <v>15</v>
      </c>
      <c r="C174" s="20" t="s">
        <v>464</v>
      </c>
      <c r="D174" s="21" t="s">
        <v>465</v>
      </c>
      <c r="E174" s="20" t="s">
        <v>63</v>
      </c>
      <c r="F174" s="22">
        <v>100</v>
      </c>
      <c r="G174" s="23">
        <v>760.21</v>
      </c>
      <c r="H174" s="23">
        <f t="shared" si="18"/>
        <v>76021</v>
      </c>
      <c r="I174" s="23">
        <f t="shared" si="19"/>
        <v>984.24</v>
      </c>
      <c r="J174" s="61">
        <f t="shared" si="20"/>
        <v>98424</v>
      </c>
    </row>
    <row r="175" spans="1:10" x14ac:dyDescent="0.25">
      <c r="A175" s="27" t="s">
        <v>469</v>
      </c>
      <c r="B175" s="20" t="s">
        <v>15</v>
      </c>
      <c r="C175" s="20" t="s">
        <v>467</v>
      </c>
      <c r="D175" s="21" t="s">
        <v>468</v>
      </c>
      <c r="E175" s="20" t="s">
        <v>63</v>
      </c>
      <c r="F175" s="22">
        <v>50</v>
      </c>
      <c r="G175" s="23">
        <v>907.05</v>
      </c>
      <c r="H175" s="23">
        <f t="shared" si="18"/>
        <v>45352.5</v>
      </c>
      <c r="I175" s="23">
        <f t="shared" si="19"/>
        <v>1174.3599999999999</v>
      </c>
      <c r="J175" s="61">
        <f t="shared" si="20"/>
        <v>58718</v>
      </c>
    </row>
    <row r="176" spans="1:10" x14ac:dyDescent="0.25">
      <c r="A176" s="27" t="s">
        <v>472</v>
      </c>
      <c r="B176" s="20" t="s">
        <v>15</v>
      </c>
      <c r="C176" s="20" t="s">
        <v>470</v>
      </c>
      <c r="D176" s="21" t="s">
        <v>471</v>
      </c>
      <c r="E176" s="20" t="s">
        <v>63</v>
      </c>
      <c r="F176" s="22">
        <v>40</v>
      </c>
      <c r="G176" s="23">
        <v>1209.33</v>
      </c>
      <c r="H176" s="23">
        <f t="shared" si="18"/>
        <v>48373.2</v>
      </c>
      <c r="I176" s="23">
        <f t="shared" si="19"/>
        <v>1565.72</v>
      </c>
      <c r="J176" s="61">
        <f t="shared" si="20"/>
        <v>62628.800000000003</v>
      </c>
    </row>
    <row r="177" spans="1:10" x14ac:dyDescent="0.25">
      <c r="A177" s="56" t="s">
        <v>475</v>
      </c>
      <c r="B177" s="57" t="s">
        <v>890</v>
      </c>
      <c r="C177" s="57">
        <v>2003449</v>
      </c>
      <c r="D177" s="58" t="s">
        <v>899</v>
      </c>
      <c r="E177" s="57" t="s">
        <v>27</v>
      </c>
      <c r="F177" s="24">
        <v>100</v>
      </c>
      <c r="G177" s="23">
        <v>314.99</v>
      </c>
      <c r="H177" s="25">
        <f t="shared" ref="H177" si="24">ROUND(F177*G177,2)</f>
        <v>31499</v>
      </c>
      <c r="I177" s="25">
        <f t="shared" ref="I177" si="25">ROUND(G177*(1+$J$4),2)</f>
        <v>407.82</v>
      </c>
      <c r="J177" s="62">
        <f t="shared" ref="J177" si="26">ROUND(F177*I177,2)</f>
        <v>40782</v>
      </c>
    </row>
    <row r="178" spans="1:10" x14ac:dyDescent="0.25">
      <c r="A178" s="56" t="s">
        <v>477</v>
      </c>
      <c r="B178" s="57" t="s">
        <v>29</v>
      </c>
      <c r="C178" s="57" t="s">
        <v>903</v>
      </c>
      <c r="D178" s="58" t="s">
        <v>904</v>
      </c>
      <c r="E178" s="57" t="s">
        <v>79</v>
      </c>
      <c r="F178" s="24">
        <v>50</v>
      </c>
      <c r="G178" s="23">
        <v>945.38</v>
      </c>
      <c r="H178" s="25">
        <f t="shared" ref="H178" si="27">ROUND(F178*G178,2)</f>
        <v>47269</v>
      </c>
      <c r="I178" s="25">
        <f t="shared" ref="I178" si="28">ROUND(G178*(1+$J$4),2)</f>
        <v>1223.98</v>
      </c>
      <c r="J178" s="62">
        <f t="shared" ref="J178" si="29">ROUND(F178*I178,2)</f>
        <v>61199</v>
      </c>
    </row>
    <row r="179" spans="1:10" ht="26.4" x14ac:dyDescent="0.25">
      <c r="A179" s="56" t="s">
        <v>479</v>
      </c>
      <c r="B179" s="57" t="s">
        <v>918</v>
      </c>
      <c r="C179" s="57" t="s">
        <v>913</v>
      </c>
      <c r="D179" s="58" t="s">
        <v>908</v>
      </c>
      <c r="E179" s="57" t="s">
        <v>63</v>
      </c>
      <c r="F179" s="24">
        <v>500</v>
      </c>
      <c r="G179" s="23">
        <v>121.38</v>
      </c>
      <c r="H179" s="25">
        <f t="shared" ref="H179:H183" si="30">ROUND(F179*G179,2)</f>
        <v>60690</v>
      </c>
      <c r="I179" s="25">
        <f t="shared" ref="I179:I183" si="31">ROUND(G179*(1+$J$4),2)</f>
        <v>157.15</v>
      </c>
      <c r="J179" s="62">
        <f t="shared" ref="J179:J183" si="32">ROUND(F179*I179,2)</f>
        <v>78575</v>
      </c>
    </row>
    <row r="180" spans="1:10" ht="26.4" x14ac:dyDescent="0.25">
      <c r="A180" s="56" t="s">
        <v>481</v>
      </c>
      <c r="B180" s="57" t="s">
        <v>918</v>
      </c>
      <c r="C180" s="57" t="s">
        <v>914</v>
      </c>
      <c r="D180" s="58" t="s">
        <v>909</v>
      </c>
      <c r="E180" s="57" t="s">
        <v>63</v>
      </c>
      <c r="F180" s="24">
        <v>500</v>
      </c>
      <c r="G180" s="23">
        <v>406.19</v>
      </c>
      <c r="H180" s="25">
        <f t="shared" si="30"/>
        <v>203095</v>
      </c>
      <c r="I180" s="25">
        <f t="shared" si="31"/>
        <v>525.89</v>
      </c>
      <c r="J180" s="62">
        <f t="shared" si="32"/>
        <v>262945</v>
      </c>
    </row>
    <row r="181" spans="1:10" ht="26.4" x14ac:dyDescent="0.25">
      <c r="A181" s="56" t="s">
        <v>891</v>
      </c>
      <c r="B181" s="57" t="s">
        <v>918</v>
      </c>
      <c r="C181" s="57" t="s">
        <v>915</v>
      </c>
      <c r="D181" s="58" t="s">
        <v>910</v>
      </c>
      <c r="E181" s="57" t="s">
        <v>63</v>
      </c>
      <c r="F181" s="24">
        <v>500</v>
      </c>
      <c r="G181" s="23">
        <v>1161.67</v>
      </c>
      <c r="H181" s="25">
        <f t="shared" si="30"/>
        <v>580835</v>
      </c>
      <c r="I181" s="25">
        <f t="shared" si="31"/>
        <v>1504.01</v>
      </c>
      <c r="J181" s="62">
        <f t="shared" si="32"/>
        <v>752005</v>
      </c>
    </row>
    <row r="182" spans="1:10" ht="26.4" x14ac:dyDescent="0.25">
      <c r="A182" s="56" t="s">
        <v>892</v>
      </c>
      <c r="B182" s="57" t="s">
        <v>918</v>
      </c>
      <c r="C182" s="57" t="s">
        <v>916</v>
      </c>
      <c r="D182" s="58" t="s">
        <v>911</v>
      </c>
      <c r="E182" s="57" t="s">
        <v>63</v>
      </c>
      <c r="F182" s="24">
        <v>500</v>
      </c>
      <c r="G182" s="23">
        <v>236.64</v>
      </c>
      <c r="H182" s="25">
        <f t="shared" si="30"/>
        <v>118320</v>
      </c>
      <c r="I182" s="25">
        <f t="shared" si="31"/>
        <v>306.38</v>
      </c>
      <c r="J182" s="62">
        <f t="shared" si="32"/>
        <v>153190</v>
      </c>
    </row>
    <row r="183" spans="1:10" ht="26.4" x14ac:dyDescent="0.25">
      <c r="A183" s="56" t="s">
        <v>893</v>
      </c>
      <c r="B183" s="57" t="s">
        <v>918</v>
      </c>
      <c r="C183" s="57" t="s">
        <v>917</v>
      </c>
      <c r="D183" s="58" t="s">
        <v>912</v>
      </c>
      <c r="E183" s="57" t="s">
        <v>63</v>
      </c>
      <c r="F183" s="24">
        <v>500</v>
      </c>
      <c r="G183" s="23">
        <v>570.83000000000004</v>
      </c>
      <c r="H183" s="25">
        <f t="shared" si="30"/>
        <v>285415</v>
      </c>
      <c r="I183" s="25">
        <f t="shared" si="31"/>
        <v>739.05</v>
      </c>
      <c r="J183" s="62">
        <f t="shared" si="32"/>
        <v>369525</v>
      </c>
    </row>
    <row r="184" spans="1:10" x14ac:dyDescent="0.25">
      <c r="A184" s="27" t="s">
        <v>894</v>
      </c>
      <c r="B184" s="20" t="s">
        <v>473</v>
      </c>
      <c r="C184" s="20">
        <v>65004506</v>
      </c>
      <c r="D184" s="21" t="s">
        <v>474</v>
      </c>
      <c r="E184" s="20" t="s">
        <v>60</v>
      </c>
      <c r="F184" s="22">
        <v>12000</v>
      </c>
      <c r="G184" s="23">
        <v>20.079999999999998</v>
      </c>
      <c r="H184" s="23">
        <f t="shared" si="18"/>
        <v>240960</v>
      </c>
      <c r="I184" s="23">
        <f t="shared" si="19"/>
        <v>26</v>
      </c>
      <c r="J184" s="61">
        <f t="shared" si="20"/>
        <v>312000</v>
      </c>
    </row>
    <row r="185" spans="1:10" x14ac:dyDescent="0.25">
      <c r="A185" s="27" t="s">
        <v>895</v>
      </c>
      <c r="B185" s="20" t="s">
        <v>473</v>
      </c>
      <c r="C185" s="20">
        <v>65004507</v>
      </c>
      <c r="D185" s="21" t="s">
        <v>476</v>
      </c>
      <c r="E185" s="20" t="s">
        <v>60</v>
      </c>
      <c r="F185" s="22">
        <v>12000</v>
      </c>
      <c r="G185" s="23">
        <v>30.13</v>
      </c>
      <c r="H185" s="23">
        <f t="shared" si="18"/>
        <v>361560</v>
      </c>
      <c r="I185" s="23">
        <f t="shared" si="19"/>
        <v>39.01</v>
      </c>
      <c r="J185" s="61">
        <f t="shared" si="20"/>
        <v>468120</v>
      </c>
    </row>
    <row r="186" spans="1:10" x14ac:dyDescent="0.25">
      <c r="A186" s="27" t="s">
        <v>896</v>
      </c>
      <c r="B186" s="20" t="s">
        <v>473</v>
      </c>
      <c r="C186" s="20">
        <v>65004508</v>
      </c>
      <c r="D186" s="21" t="s">
        <v>478</v>
      </c>
      <c r="E186" s="20" t="s">
        <v>60</v>
      </c>
      <c r="F186" s="22">
        <v>110000</v>
      </c>
      <c r="G186" s="23">
        <v>40.18</v>
      </c>
      <c r="H186" s="23">
        <f t="shared" si="18"/>
        <v>4419800</v>
      </c>
      <c r="I186" s="23">
        <f t="shared" si="19"/>
        <v>52.02</v>
      </c>
      <c r="J186" s="61">
        <f t="shared" si="20"/>
        <v>5722200</v>
      </c>
    </row>
    <row r="187" spans="1:10" x14ac:dyDescent="0.25">
      <c r="A187" s="27" t="s">
        <v>897</v>
      </c>
      <c r="B187" s="20" t="s">
        <v>473</v>
      </c>
      <c r="C187" s="20">
        <v>65004509</v>
      </c>
      <c r="D187" s="21" t="s">
        <v>480</v>
      </c>
      <c r="E187" s="20" t="s">
        <v>32</v>
      </c>
      <c r="F187" s="22">
        <v>10000</v>
      </c>
      <c r="G187" s="23">
        <v>1.83</v>
      </c>
      <c r="H187" s="23">
        <f t="shared" si="18"/>
        <v>18300</v>
      </c>
      <c r="I187" s="23">
        <f t="shared" si="19"/>
        <v>2.37</v>
      </c>
      <c r="J187" s="61">
        <f t="shared" si="20"/>
        <v>23700</v>
      </c>
    </row>
    <row r="188" spans="1:10" x14ac:dyDescent="0.25">
      <c r="A188" s="27" t="s">
        <v>898</v>
      </c>
      <c r="B188" s="20" t="s">
        <v>473</v>
      </c>
      <c r="C188" s="20">
        <v>65004510</v>
      </c>
      <c r="D188" s="21" t="s">
        <v>482</v>
      </c>
      <c r="E188" s="20" t="s">
        <v>483</v>
      </c>
      <c r="F188" s="22">
        <v>120</v>
      </c>
      <c r="G188" s="23">
        <v>3208.82</v>
      </c>
      <c r="H188" s="23">
        <f t="shared" si="18"/>
        <v>385058.4</v>
      </c>
      <c r="I188" s="23">
        <f t="shared" si="19"/>
        <v>4154.46</v>
      </c>
      <c r="J188" s="61">
        <f t="shared" si="20"/>
        <v>498535.2</v>
      </c>
    </row>
    <row r="189" spans="1:10" x14ac:dyDescent="0.25">
      <c r="A189" s="65" t="s">
        <v>484</v>
      </c>
      <c r="B189" s="66"/>
      <c r="C189" s="66"/>
      <c r="D189" s="66"/>
      <c r="E189" s="66"/>
      <c r="F189" s="66"/>
      <c r="G189" s="66"/>
      <c r="H189" s="66"/>
      <c r="I189" s="66"/>
      <c r="J189" s="63">
        <f>SUM(J146:J188)</f>
        <v>21002745.800000001</v>
      </c>
    </row>
    <row r="190" spans="1:10" x14ac:dyDescent="0.25">
      <c r="A190" s="27"/>
      <c r="B190" s="28"/>
      <c r="C190" s="28"/>
      <c r="D190" s="29"/>
      <c r="E190" s="28"/>
      <c r="F190" s="30"/>
      <c r="G190" s="31"/>
      <c r="H190" s="31"/>
      <c r="I190" s="31"/>
      <c r="J190" s="31"/>
    </row>
    <row r="191" spans="1:10" x14ac:dyDescent="0.25">
      <c r="A191" s="14">
        <v>7</v>
      </c>
      <c r="B191" s="15" t="s">
        <v>485</v>
      </c>
      <c r="C191" s="16"/>
      <c r="D191" s="17"/>
      <c r="E191" s="16"/>
      <c r="F191" s="18"/>
      <c r="G191" s="19"/>
      <c r="H191" s="19"/>
      <c r="I191" s="19"/>
      <c r="J191" s="19"/>
    </row>
    <row r="192" spans="1:10" x14ac:dyDescent="0.25">
      <c r="A192" s="20" t="s">
        <v>486</v>
      </c>
      <c r="B192" s="20" t="s">
        <v>29</v>
      </c>
      <c r="C192" s="20" t="s">
        <v>487</v>
      </c>
      <c r="D192" s="21" t="s">
        <v>488</v>
      </c>
      <c r="E192" s="20" t="s">
        <v>131</v>
      </c>
      <c r="F192" s="22">
        <v>5000</v>
      </c>
      <c r="G192" s="23">
        <v>31.07</v>
      </c>
      <c r="H192" s="23">
        <f t="shared" ref="H192:H199" si="33">ROUND(F192*G192,2)</f>
        <v>155350</v>
      </c>
      <c r="I192" s="23">
        <f t="shared" ref="I192:I199" si="34">ROUND(G192*(1+$J$4),2)</f>
        <v>40.229999999999997</v>
      </c>
      <c r="J192" s="61">
        <f t="shared" ref="J192:J199" si="35">ROUND(F192*I192,2)</f>
        <v>201150</v>
      </c>
    </row>
    <row r="193" spans="1:10" x14ac:dyDescent="0.25">
      <c r="A193" s="20" t="s">
        <v>489</v>
      </c>
      <c r="B193" s="20" t="s">
        <v>29</v>
      </c>
      <c r="C193" s="20" t="s">
        <v>490</v>
      </c>
      <c r="D193" s="21" t="s">
        <v>491</v>
      </c>
      <c r="E193" s="20" t="s">
        <v>131</v>
      </c>
      <c r="F193" s="22">
        <v>8000</v>
      </c>
      <c r="G193" s="23">
        <v>1.39</v>
      </c>
      <c r="H193" s="23">
        <f t="shared" si="33"/>
        <v>11120</v>
      </c>
      <c r="I193" s="23">
        <f t="shared" si="34"/>
        <v>1.8</v>
      </c>
      <c r="J193" s="61">
        <f t="shared" si="35"/>
        <v>14400</v>
      </c>
    </row>
    <row r="194" spans="1:10" ht="26.4" x14ac:dyDescent="0.25">
      <c r="A194" s="20" t="s">
        <v>492</v>
      </c>
      <c r="B194" s="20" t="s">
        <v>29</v>
      </c>
      <c r="C194" s="20" t="s">
        <v>493</v>
      </c>
      <c r="D194" s="21" t="s">
        <v>494</v>
      </c>
      <c r="E194" s="20" t="s">
        <v>131</v>
      </c>
      <c r="F194" s="22">
        <f>SUM($F$192:$F$193)</f>
        <v>13000</v>
      </c>
      <c r="G194" s="23">
        <v>11.22</v>
      </c>
      <c r="H194" s="23">
        <f t="shared" si="33"/>
        <v>145860</v>
      </c>
      <c r="I194" s="23">
        <f t="shared" si="34"/>
        <v>14.53</v>
      </c>
      <c r="J194" s="61">
        <f t="shared" si="35"/>
        <v>188890</v>
      </c>
    </row>
    <row r="195" spans="1:10" ht="26.4" x14ac:dyDescent="0.25">
      <c r="A195" s="20" t="s">
        <v>495</v>
      </c>
      <c r="B195" s="20" t="s">
        <v>29</v>
      </c>
      <c r="C195" s="20" t="s">
        <v>496</v>
      </c>
      <c r="D195" s="21" t="s">
        <v>497</v>
      </c>
      <c r="E195" s="20" t="s">
        <v>131</v>
      </c>
      <c r="F195" s="22">
        <v>6000</v>
      </c>
      <c r="G195" s="23">
        <v>46.61</v>
      </c>
      <c r="H195" s="23">
        <f t="shared" si="33"/>
        <v>279660</v>
      </c>
      <c r="I195" s="23">
        <f t="shared" si="34"/>
        <v>60.35</v>
      </c>
      <c r="J195" s="61">
        <f t="shared" si="35"/>
        <v>362100</v>
      </c>
    </row>
    <row r="196" spans="1:10" x14ac:dyDescent="0.25">
      <c r="A196" s="20" t="s">
        <v>498</v>
      </c>
      <c r="B196" s="20" t="s">
        <v>29</v>
      </c>
      <c r="C196" s="20" t="s">
        <v>499</v>
      </c>
      <c r="D196" s="21" t="s">
        <v>500</v>
      </c>
      <c r="E196" s="20" t="s">
        <v>131</v>
      </c>
      <c r="F196" s="22">
        <v>10000</v>
      </c>
      <c r="G196" s="23">
        <v>31.07</v>
      </c>
      <c r="H196" s="23">
        <f t="shared" si="33"/>
        <v>310700</v>
      </c>
      <c r="I196" s="23">
        <f t="shared" si="34"/>
        <v>40.229999999999997</v>
      </c>
      <c r="J196" s="61">
        <f t="shared" si="35"/>
        <v>402300</v>
      </c>
    </row>
    <row r="197" spans="1:10" ht="26.4" x14ac:dyDescent="0.25">
      <c r="A197" s="20" t="s">
        <v>501</v>
      </c>
      <c r="B197" s="20" t="s">
        <v>29</v>
      </c>
      <c r="C197" s="20" t="s">
        <v>502</v>
      </c>
      <c r="D197" s="21" t="s">
        <v>503</v>
      </c>
      <c r="E197" s="20" t="s">
        <v>504</v>
      </c>
      <c r="F197" s="22">
        <f>SUM(F192:F193)*5</f>
        <v>65000</v>
      </c>
      <c r="G197" s="23">
        <v>3.29</v>
      </c>
      <c r="H197" s="23">
        <f t="shared" si="33"/>
        <v>213850</v>
      </c>
      <c r="I197" s="23">
        <f t="shared" si="34"/>
        <v>4.26</v>
      </c>
      <c r="J197" s="61">
        <f t="shared" si="35"/>
        <v>276900</v>
      </c>
    </row>
    <row r="198" spans="1:10" ht="26.4" x14ac:dyDescent="0.25">
      <c r="A198" s="20" t="s">
        <v>505</v>
      </c>
      <c r="B198" s="20" t="s">
        <v>29</v>
      </c>
      <c r="C198" s="20" t="s">
        <v>506</v>
      </c>
      <c r="D198" s="21" t="s">
        <v>507</v>
      </c>
      <c r="E198" s="20" t="s">
        <v>131</v>
      </c>
      <c r="F198" s="22">
        <v>13000</v>
      </c>
      <c r="G198" s="23">
        <v>3.33</v>
      </c>
      <c r="H198" s="23">
        <f t="shared" si="33"/>
        <v>43290</v>
      </c>
      <c r="I198" s="23">
        <f t="shared" si="34"/>
        <v>4.3099999999999996</v>
      </c>
      <c r="J198" s="61">
        <f t="shared" si="35"/>
        <v>56030</v>
      </c>
    </row>
    <row r="199" spans="1:10" ht="26.4" x14ac:dyDescent="0.25">
      <c r="A199" s="20" t="s">
        <v>508</v>
      </c>
      <c r="B199" s="20" t="s">
        <v>29</v>
      </c>
      <c r="C199" s="20" t="s">
        <v>509</v>
      </c>
      <c r="D199" s="21" t="s">
        <v>510</v>
      </c>
      <c r="E199" s="20" t="s">
        <v>504</v>
      </c>
      <c r="F199" s="22">
        <v>130000</v>
      </c>
      <c r="G199" s="23">
        <v>3.16</v>
      </c>
      <c r="H199" s="23">
        <f t="shared" si="33"/>
        <v>410800</v>
      </c>
      <c r="I199" s="23">
        <f t="shared" si="34"/>
        <v>4.09</v>
      </c>
      <c r="J199" s="61">
        <f t="shared" si="35"/>
        <v>531700</v>
      </c>
    </row>
    <row r="200" spans="1:10" x14ac:dyDescent="0.25">
      <c r="A200" s="65" t="s">
        <v>511</v>
      </c>
      <c r="B200" s="66"/>
      <c r="C200" s="66"/>
      <c r="D200" s="66"/>
      <c r="E200" s="66"/>
      <c r="F200" s="66"/>
      <c r="G200" s="66"/>
      <c r="H200" s="66"/>
      <c r="I200" s="66"/>
      <c r="J200" s="63">
        <f>SUM(J192:J199)</f>
        <v>2033470</v>
      </c>
    </row>
    <row r="201" spans="1:10" x14ac:dyDescent="0.25">
      <c r="A201" s="27"/>
      <c r="B201" s="28"/>
      <c r="C201" s="28"/>
      <c r="D201" s="29"/>
      <c r="E201" s="28"/>
      <c r="F201" s="30"/>
      <c r="G201" s="31"/>
      <c r="H201" s="31"/>
      <c r="I201" s="31"/>
      <c r="J201" s="31"/>
    </row>
    <row r="202" spans="1:10" x14ac:dyDescent="0.25">
      <c r="A202" s="14">
        <v>8</v>
      </c>
      <c r="B202" s="38" t="s">
        <v>512</v>
      </c>
      <c r="C202" s="16"/>
      <c r="D202" s="17"/>
      <c r="E202" s="16"/>
      <c r="F202" s="18"/>
      <c r="G202" s="19"/>
      <c r="H202" s="19"/>
      <c r="I202" s="19"/>
      <c r="J202" s="19"/>
    </row>
    <row r="203" spans="1:10" ht="26.4" x14ac:dyDescent="0.25">
      <c r="A203" s="20" t="s">
        <v>513</v>
      </c>
      <c r="B203" s="20" t="s">
        <v>15</v>
      </c>
      <c r="C203" s="39" t="s">
        <v>514</v>
      </c>
      <c r="D203" s="21" t="s">
        <v>515</v>
      </c>
      <c r="E203" s="20" t="s">
        <v>131</v>
      </c>
      <c r="F203" s="22">
        <f>F214*0.1</f>
        <v>20000</v>
      </c>
      <c r="G203" s="23">
        <v>143.38999999999999</v>
      </c>
      <c r="H203" s="23">
        <f t="shared" ref="H203:H255" si="36">ROUND(F203*G203,2)</f>
        <v>2867800</v>
      </c>
      <c r="I203" s="23">
        <f t="shared" ref="I203:I255" si="37">ROUND(G203*(1+$J$4),2)</f>
        <v>185.65</v>
      </c>
      <c r="J203" s="61">
        <f t="shared" ref="J203:J255" si="38">ROUND(F203*I203,2)</f>
        <v>3713000</v>
      </c>
    </row>
    <row r="204" spans="1:10" ht="39.6" x14ac:dyDescent="0.25">
      <c r="A204" s="20" t="s">
        <v>516</v>
      </c>
      <c r="B204" s="20" t="s">
        <v>141</v>
      </c>
      <c r="C204" s="20">
        <v>91386</v>
      </c>
      <c r="D204" s="21" t="s">
        <v>517</v>
      </c>
      <c r="E204" s="20" t="s">
        <v>518</v>
      </c>
      <c r="F204" s="22">
        <v>1500</v>
      </c>
      <c r="G204" s="23">
        <v>186.76</v>
      </c>
      <c r="H204" s="23">
        <f t="shared" si="36"/>
        <v>280140</v>
      </c>
      <c r="I204" s="23">
        <f t="shared" si="37"/>
        <v>241.8</v>
      </c>
      <c r="J204" s="61">
        <f t="shared" si="38"/>
        <v>362700</v>
      </c>
    </row>
    <row r="205" spans="1:10" ht="39.6" x14ac:dyDescent="0.25">
      <c r="A205" s="20" t="s">
        <v>519</v>
      </c>
      <c r="B205" s="20" t="s">
        <v>141</v>
      </c>
      <c r="C205" s="20">
        <v>91387</v>
      </c>
      <c r="D205" s="21" t="s">
        <v>520</v>
      </c>
      <c r="E205" s="20" t="s">
        <v>521</v>
      </c>
      <c r="F205" s="22">
        <v>1500</v>
      </c>
      <c r="G205" s="23">
        <v>42.28</v>
      </c>
      <c r="H205" s="23">
        <f t="shared" si="36"/>
        <v>63420</v>
      </c>
      <c r="I205" s="23">
        <f t="shared" si="37"/>
        <v>54.74</v>
      </c>
      <c r="J205" s="61">
        <f t="shared" si="38"/>
        <v>82110</v>
      </c>
    </row>
    <row r="206" spans="1:10" ht="39.6" x14ac:dyDescent="0.25">
      <c r="A206" s="20" t="s">
        <v>522</v>
      </c>
      <c r="B206" s="20" t="s">
        <v>141</v>
      </c>
      <c r="C206" s="20">
        <v>5901</v>
      </c>
      <c r="D206" s="21" t="s">
        <v>523</v>
      </c>
      <c r="E206" s="20" t="s">
        <v>518</v>
      </c>
      <c r="F206" s="22">
        <v>1500</v>
      </c>
      <c r="G206" s="23">
        <v>221.91</v>
      </c>
      <c r="H206" s="23">
        <f t="shared" si="36"/>
        <v>332865</v>
      </c>
      <c r="I206" s="23">
        <f t="shared" si="37"/>
        <v>287.31</v>
      </c>
      <c r="J206" s="61">
        <f t="shared" si="38"/>
        <v>430965</v>
      </c>
    </row>
    <row r="207" spans="1:10" ht="39.6" x14ac:dyDescent="0.25">
      <c r="A207" s="20" t="s">
        <v>524</v>
      </c>
      <c r="B207" s="20" t="s">
        <v>141</v>
      </c>
      <c r="C207" s="20">
        <v>5903</v>
      </c>
      <c r="D207" s="21" t="s">
        <v>525</v>
      </c>
      <c r="E207" s="20" t="s">
        <v>521</v>
      </c>
      <c r="F207" s="22">
        <v>1500</v>
      </c>
      <c r="G207" s="23">
        <v>41.67</v>
      </c>
      <c r="H207" s="23">
        <f t="shared" si="36"/>
        <v>62505</v>
      </c>
      <c r="I207" s="23">
        <f t="shared" si="37"/>
        <v>53.95</v>
      </c>
      <c r="J207" s="61">
        <f t="shared" si="38"/>
        <v>80925</v>
      </c>
    </row>
    <row r="208" spans="1:10" ht="26.4" x14ac:dyDescent="0.25">
      <c r="A208" s="20" t="s">
        <v>526</v>
      </c>
      <c r="B208" s="20" t="s">
        <v>141</v>
      </c>
      <c r="C208" s="20">
        <v>95995</v>
      </c>
      <c r="D208" s="21" t="s">
        <v>527</v>
      </c>
      <c r="E208" s="20" t="s">
        <v>131</v>
      </c>
      <c r="F208" s="22">
        <v>10000</v>
      </c>
      <c r="G208" s="23">
        <v>1355.5</v>
      </c>
      <c r="H208" s="23">
        <f t="shared" si="36"/>
        <v>13555000</v>
      </c>
      <c r="I208" s="23">
        <f t="shared" si="37"/>
        <v>1754.97</v>
      </c>
      <c r="J208" s="61">
        <f t="shared" si="38"/>
        <v>17549700</v>
      </c>
    </row>
    <row r="209" spans="1:10" ht="26.4" x14ac:dyDescent="0.25">
      <c r="A209" s="20" t="s">
        <v>528</v>
      </c>
      <c r="B209" s="20" t="s">
        <v>141</v>
      </c>
      <c r="C209" s="20">
        <v>96013</v>
      </c>
      <c r="D209" s="21" t="s">
        <v>529</v>
      </c>
      <c r="E209" s="20" t="s">
        <v>518</v>
      </c>
      <c r="F209" s="22">
        <v>50000</v>
      </c>
      <c r="G209" s="23">
        <v>194.56</v>
      </c>
      <c r="H209" s="23">
        <f t="shared" si="36"/>
        <v>9728000</v>
      </c>
      <c r="I209" s="23">
        <f t="shared" si="37"/>
        <v>251.9</v>
      </c>
      <c r="J209" s="62">
        <f t="shared" si="38"/>
        <v>12595000</v>
      </c>
    </row>
    <row r="210" spans="1:10" ht="26.4" x14ac:dyDescent="0.25">
      <c r="A210" s="20" t="s">
        <v>530</v>
      </c>
      <c r="B210" s="20" t="s">
        <v>141</v>
      </c>
      <c r="C210" s="20">
        <v>96014</v>
      </c>
      <c r="D210" s="21" t="s">
        <v>531</v>
      </c>
      <c r="E210" s="20" t="s">
        <v>521</v>
      </c>
      <c r="F210" s="22">
        <v>50000</v>
      </c>
      <c r="G210" s="23">
        <v>42.12</v>
      </c>
      <c r="H210" s="23">
        <f t="shared" si="36"/>
        <v>2106000</v>
      </c>
      <c r="I210" s="23">
        <f t="shared" si="37"/>
        <v>54.53</v>
      </c>
      <c r="J210" s="62">
        <f t="shared" si="38"/>
        <v>2726500</v>
      </c>
    </row>
    <row r="211" spans="1:10" ht="26.4" x14ac:dyDescent="0.25">
      <c r="A211" s="20" t="s">
        <v>532</v>
      </c>
      <c r="B211" s="20" t="s">
        <v>141</v>
      </c>
      <c r="C211" s="20">
        <v>5631</v>
      </c>
      <c r="D211" s="21" t="s">
        <v>533</v>
      </c>
      <c r="E211" s="20" t="s">
        <v>518</v>
      </c>
      <c r="F211" s="22">
        <v>50000</v>
      </c>
      <c r="G211" s="23">
        <v>159.47999999999999</v>
      </c>
      <c r="H211" s="23">
        <f t="shared" si="36"/>
        <v>7974000</v>
      </c>
      <c r="I211" s="23">
        <f t="shared" si="37"/>
        <v>206.48</v>
      </c>
      <c r="J211" s="62">
        <f t="shared" si="38"/>
        <v>10324000</v>
      </c>
    </row>
    <row r="212" spans="1:10" ht="26.4" x14ac:dyDescent="0.25">
      <c r="A212" s="20" t="s">
        <v>534</v>
      </c>
      <c r="B212" s="20" t="s">
        <v>141</v>
      </c>
      <c r="C212" s="20">
        <v>5632</v>
      </c>
      <c r="D212" s="21" t="s">
        <v>535</v>
      </c>
      <c r="E212" s="20" t="s">
        <v>521</v>
      </c>
      <c r="F212" s="22">
        <v>50000</v>
      </c>
      <c r="G212" s="23">
        <v>64.42</v>
      </c>
      <c r="H212" s="23">
        <f t="shared" si="36"/>
        <v>3221000</v>
      </c>
      <c r="I212" s="23">
        <f t="shared" si="37"/>
        <v>83.4</v>
      </c>
      <c r="J212" s="62">
        <f t="shared" si="38"/>
        <v>4170000</v>
      </c>
    </row>
    <row r="213" spans="1:10" ht="26.4" x14ac:dyDescent="0.25">
      <c r="A213" s="20" t="s">
        <v>536</v>
      </c>
      <c r="B213" s="20" t="s">
        <v>141</v>
      </c>
      <c r="C213" s="20">
        <v>96001</v>
      </c>
      <c r="D213" s="21" t="s">
        <v>537</v>
      </c>
      <c r="E213" s="20" t="s">
        <v>60</v>
      </c>
      <c r="F213" s="22">
        <f>F208/0.05</f>
        <v>200000</v>
      </c>
      <c r="G213" s="23">
        <v>6.58</v>
      </c>
      <c r="H213" s="23">
        <f t="shared" si="36"/>
        <v>1316000</v>
      </c>
      <c r="I213" s="23">
        <f t="shared" si="37"/>
        <v>8.52</v>
      </c>
      <c r="J213" s="61">
        <f t="shared" si="38"/>
        <v>1704000</v>
      </c>
    </row>
    <row r="214" spans="1:10" ht="26.4" x14ac:dyDescent="0.25">
      <c r="A214" s="20" t="s">
        <v>538</v>
      </c>
      <c r="B214" s="20" t="s">
        <v>29</v>
      </c>
      <c r="C214" s="20" t="s">
        <v>539</v>
      </c>
      <c r="D214" s="21" t="s">
        <v>540</v>
      </c>
      <c r="E214" s="20" t="s">
        <v>60</v>
      </c>
      <c r="F214" s="22">
        <f>F208/0.05</f>
        <v>200000</v>
      </c>
      <c r="G214" s="23">
        <v>8.06</v>
      </c>
      <c r="H214" s="23">
        <f t="shared" si="36"/>
        <v>1612000</v>
      </c>
      <c r="I214" s="23">
        <f t="shared" si="37"/>
        <v>10.44</v>
      </c>
      <c r="J214" s="61">
        <f t="shared" si="38"/>
        <v>2088000</v>
      </c>
    </row>
    <row r="215" spans="1:10" x14ac:dyDescent="0.25">
      <c r="A215" s="57" t="s">
        <v>541</v>
      </c>
      <c r="B215" s="57" t="s">
        <v>29</v>
      </c>
      <c r="C215" s="57" t="s">
        <v>936</v>
      </c>
      <c r="D215" s="58" t="s">
        <v>934</v>
      </c>
      <c r="E215" s="57" t="s">
        <v>60</v>
      </c>
      <c r="F215" s="24">
        <v>120000</v>
      </c>
      <c r="G215" s="23">
        <v>2.06</v>
      </c>
      <c r="H215" s="25">
        <f t="shared" ref="H215" si="39">ROUND(F215*G215,2)</f>
        <v>247200</v>
      </c>
      <c r="I215" s="25">
        <f t="shared" ref="I215" si="40">ROUND(G215*(1+$J$4),2)</f>
        <v>2.67</v>
      </c>
      <c r="J215" s="62">
        <f t="shared" ref="J215" si="41">ROUND(F215*I215,2)</f>
        <v>320400</v>
      </c>
    </row>
    <row r="216" spans="1:10" x14ac:dyDescent="0.25">
      <c r="A216" s="57" t="s">
        <v>543</v>
      </c>
      <c r="B216" s="57" t="s">
        <v>29</v>
      </c>
      <c r="C216" s="57" t="s">
        <v>937</v>
      </c>
      <c r="D216" s="58" t="s">
        <v>935</v>
      </c>
      <c r="E216" s="57" t="s">
        <v>60</v>
      </c>
      <c r="F216" s="24">
        <v>120000</v>
      </c>
      <c r="G216" s="23">
        <v>3.82</v>
      </c>
      <c r="H216" s="25">
        <f t="shared" ref="H216" si="42">ROUND(F216*G216,2)</f>
        <v>458400</v>
      </c>
      <c r="I216" s="25">
        <f t="shared" ref="I216" si="43">ROUND(G216*(1+$J$4),2)</f>
        <v>4.95</v>
      </c>
      <c r="J216" s="62">
        <f t="shared" ref="J216" si="44">ROUND(F216*I216,2)</f>
        <v>594000</v>
      </c>
    </row>
    <row r="217" spans="1:10" ht="26.4" x14ac:dyDescent="0.25">
      <c r="A217" s="20" t="s">
        <v>545</v>
      </c>
      <c r="B217" s="20" t="s">
        <v>141</v>
      </c>
      <c r="C217" s="20">
        <v>5932</v>
      </c>
      <c r="D217" s="21" t="s">
        <v>542</v>
      </c>
      <c r="E217" s="20" t="s">
        <v>518</v>
      </c>
      <c r="F217" s="22">
        <v>50000</v>
      </c>
      <c r="G217" s="23">
        <v>178.14</v>
      </c>
      <c r="H217" s="23">
        <f t="shared" si="36"/>
        <v>8907000</v>
      </c>
      <c r="I217" s="23">
        <f t="shared" si="37"/>
        <v>230.64</v>
      </c>
      <c r="J217" s="62">
        <f t="shared" si="38"/>
        <v>11532000</v>
      </c>
    </row>
    <row r="218" spans="1:10" ht="26.4" x14ac:dyDescent="0.25">
      <c r="A218" s="20" t="s">
        <v>547</v>
      </c>
      <c r="B218" s="20" t="s">
        <v>141</v>
      </c>
      <c r="C218" s="20">
        <v>5934</v>
      </c>
      <c r="D218" s="21" t="s">
        <v>544</v>
      </c>
      <c r="E218" s="20" t="s">
        <v>521</v>
      </c>
      <c r="F218" s="22">
        <v>50000</v>
      </c>
      <c r="G218" s="23">
        <v>63.05</v>
      </c>
      <c r="H218" s="23">
        <f t="shared" si="36"/>
        <v>3152500</v>
      </c>
      <c r="I218" s="23">
        <f t="shared" si="37"/>
        <v>81.63</v>
      </c>
      <c r="J218" s="62">
        <f t="shared" si="38"/>
        <v>4081500</v>
      </c>
    </row>
    <row r="219" spans="1:10" x14ac:dyDescent="0.25">
      <c r="A219" s="20" t="s">
        <v>550</v>
      </c>
      <c r="B219" s="20" t="s">
        <v>141</v>
      </c>
      <c r="C219" s="20">
        <v>96402</v>
      </c>
      <c r="D219" s="21" t="s">
        <v>546</v>
      </c>
      <c r="E219" s="20" t="s">
        <v>60</v>
      </c>
      <c r="F219" s="22">
        <f>F208/0.05</f>
        <v>200000</v>
      </c>
      <c r="G219" s="23">
        <v>2.2400000000000002</v>
      </c>
      <c r="H219" s="23">
        <f t="shared" si="36"/>
        <v>448000</v>
      </c>
      <c r="I219" s="23">
        <f t="shared" si="37"/>
        <v>2.9</v>
      </c>
      <c r="J219" s="61">
        <f t="shared" si="38"/>
        <v>580000</v>
      </c>
    </row>
    <row r="220" spans="1:10" ht="39.6" x14ac:dyDescent="0.25">
      <c r="A220" s="20" t="s">
        <v>553</v>
      </c>
      <c r="B220" s="20" t="s">
        <v>29</v>
      </c>
      <c r="C220" s="20" t="s">
        <v>548</v>
      </c>
      <c r="D220" s="21" t="s">
        <v>549</v>
      </c>
      <c r="E220" s="20" t="s">
        <v>60</v>
      </c>
      <c r="F220" s="22">
        <v>2000</v>
      </c>
      <c r="G220" s="23">
        <v>88.59</v>
      </c>
      <c r="H220" s="23">
        <f t="shared" si="36"/>
        <v>177180</v>
      </c>
      <c r="I220" s="23">
        <f t="shared" si="37"/>
        <v>114.7</v>
      </c>
      <c r="J220" s="62">
        <f t="shared" si="38"/>
        <v>229400</v>
      </c>
    </row>
    <row r="221" spans="1:10" ht="39.6" x14ac:dyDescent="0.25">
      <c r="A221" s="20" t="s">
        <v>556</v>
      </c>
      <c r="B221" s="20" t="s">
        <v>29</v>
      </c>
      <c r="C221" s="20" t="s">
        <v>551</v>
      </c>
      <c r="D221" s="21" t="s">
        <v>552</v>
      </c>
      <c r="E221" s="20" t="s">
        <v>60</v>
      </c>
      <c r="F221" s="22">
        <v>2000</v>
      </c>
      <c r="G221" s="23">
        <v>88.59</v>
      </c>
      <c r="H221" s="23">
        <f t="shared" si="36"/>
        <v>177180</v>
      </c>
      <c r="I221" s="23">
        <f t="shared" si="37"/>
        <v>114.7</v>
      </c>
      <c r="J221" s="62">
        <f t="shared" si="38"/>
        <v>229400</v>
      </c>
    </row>
    <row r="222" spans="1:10" ht="39.6" x14ac:dyDescent="0.25">
      <c r="A222" s="20" t="s">
        <v>559</v>
      </c>
      <c r="B222" s="20" t="s">
        <v>29</v>
      </c>
      <c r="C222" s="20" t="s">
        <v>554</v>
      </c>
      <c r="D222" s="21" t="s">
        <v>555</v>
      </c>
      <c r="E222" s="20" t="s">
        <v>60</v>
      </c>
      <c r="F222" s="22">
        <v>2000</v>
      </c>
      <c r="G222" s="23">
        <v>73.89</v>
      </c>
      <c r="H222" s="23">
        <f t="shared" si="36"/>
        <v>147780</v>
      </c>
      <c r="I222" s="23">
        <f t="shared" si="37"/>
        <v>95.67</v>
      </c>
      <c r="J222" s="62">
        <f t="shared" si="38"/>
        <v>191340</v>
      </c>
    </row>
    <row r="223" spans="1:10" ht="39.6" x14ac:dyDescent="0.25">
      <c r="A223" s="20" t="s">
        <v>561</v>
      </c>
      <c r="B223" s="20" t="s">
        <v>29</v>
      </c>
      <c r="C223" s="20" t="s">
        <v>557</v>
      </c>
      <c r="D223" s="21" t="s">
        <v>558</v>
      </c>
      <c r="E223" s="20" t="s">
        <v>60</v>
      </c>
      <c r="F223" s="22">
        <v>2000</v>
      </c>
      <c r="G223" s="23">
        <v>83.69</v>
      </c>
      <c r="H223" s="23">
        <f t="shared" si="36"/>
        <v>167380</v>
      </c>
      <c r="I223" s="23">
        <f t="shared" si="37"/>
        <v>108.35</v>
      </c>
      <c r="J223" s="62">
        <f t="shared" si="38"/>
        <v>216700</v>
      </c>
    </row>
    <row r="224" spans="1:10" ht="52.8" x14ac:dyDescent="0.25">
      <c r="A224" s="20" t="s">
        <v>563</v>
      </c>
      <c r="B224" s="20" t="s">
        <v>141</v>
      </c>
      <c r="C224" s="20">
        <v>5678</v>
      </c>
      <c r="D224" s="21" t="s">
        <v>560</v>
      </c>
      <c r="E224" s="20" t="s">
        <v>518</v>
      </c>
      <c r="F224" s="22">
        <v>2500</v>
      </c>
      <c r="G224" s="23">
        <v>115.44</v>
      </c>
      <c r="H224" s="23">
        <f t="shared" si="36"/>
        <v>288600</v>
      </c>
      <c r="I224" s="23">
        <f t="shared" si="37"/>
        <v>149.46</v>
      </c>
      <c r="J224" s="62">
        <f t="shared" si="38"/>
        <v>373650</v>
      </c>
    </row>
    <row r="225" spans="1:10" ht="52.8" x14ac:dyDescent="0.25">
      <c r="A225" s="20" t="s">
        <v>565</v>
      </c>
      <c r="B225" s="20" t="s">
        <v>141</v>
      </c>
      <c r="C225" s="20">
        <v>5679</v>
      </c>
      <c r="D225" s="21" t="s">
        <v>562</v>
      </c>
      <c r="E225" s="20" t="s">
        <v>521</v>
      </c>
      <c r="F225" s="22">
        <v>2500</v>
      </c>
      <c r="G225" s="23">
        <v>47.51</v>
      </c>
      <c r="H225" s="23">
        <f t="shared" si="36"/>
        <v>118775</v>
      </c>
      <c r="I225" s="23">
        <f t="shared" si="37"/>
        <v>61.51</v>
      </c>
      <c r="J225" s="62">
        <f t="shared" si="38"/>
        <v>153775</v>
      </c>
    </row>
    <row r="226" spans="1:10" ht="26.4" x14ac:dyDescent="0.25">
      <c r="A226" s="20" t="s">
        <v>567</v>
      </c>
      <c r="B226" s="20" t="s">
        <v>141</v>
      </c>
      <c r="C226" s="20">
        <v>5867</v>
      </c>
      <c r="D226" s="21" t="s">
        <v>564</v>
      </c>
      <c r="E226" s="20" t="s">
        <v>518</v>
      </c>
      <c r="F226" s="22">
        <v>2500</v>
      </c>
      <c r="G226" s="23">
        <v>112.54</v>
      </c>
      <c r="H226" s="23">
        <f t="shared" si="36"/>
        <v>281350</v>
      </c>
      <c r="I226" s="23">
        <f t="shared" si="37"/>
        <v>145.71</v>
      </c>
      <c r="J226" s="62">
        <f t="shared" si="38"/>
        <v>364275</v>
      </c>
    </row>
    <row r="227" spans="1:10" ht="26.4" x14ac:dyDescent="0.25">
      <c r="A227" s="20" t="s">
        <v>570</v>
      </c>
      <c r="B227" s="20" t="s">
        <v>141</v>
      </c>
      <c r="C227" s="20">
        <v>5869</v>
      </c>
      <c r="D227" s="21" t="s">
        <v>566</v>
      </c>
      <c r="E227" s="20" t="s">
        <v>521</v>
      </c>
      <c r="F227" s="22">
        <v>2500</v>
      </c>
      <c r="G227" s="23">
        <v>47.75</v>
      </c>
      <c r="H227" s="23">
        <f t="shared" si="36"/>
        <v>119375</v>
      </c>
      <c r="I227" s="23">
        <f t="shared" si="37"/>
        <v>61.82</v>
      </c>
      <c r="J227" s="62">
        <f t="shared" si="38"/>
        <v>154550</v>
      </c>
    </row>
    <row r="228" spans="1:10" ht="39.6" x14ac:dyDescent="0.25">
      <c r="A228" s="20" t="s">
        <v>573</v>
      </c>
      <c r="B228" s="20" t="s">
        <v>20</v>
      </c>
      <c r="C228" s="20" t="s">
        <v>568</v>
      </c>
      <c r="D228" s="21" t="s">
        <v>569</v>
      </c>
      <c r="E228" s="20" t="s">
        <v>23</v>
      </c>
      <c r="F228" s="24">
        <f>234*12*6</f>
        <v>16848</v>
      </c>
      <c r="G228" s="23">
        <v>117.29</v>
      </c>
      <c r="H228" s="25">
        <f t="shared" si="36"/>
        <v>1976101.92</v>
      </c>
      <c r="I228" s="25">
        <f t="shared" si="37"/>
        <v>151.86000000000001</v>
      </c>
      <c r="J228" s="62">
        <f t="shared" si="38"/>
        <v>2558537.2799999998</v>
      </c>
    </row>
    <row r="229" spans="1:10" ht="26.4" x14ac:dyDescent="0.25">
      <c r="A229" s="20" t="s">
        <v>575</v>
      </c>
      <c r="B229" s="20" t="s">
        <v>20</v>
      </c>
      <c r="C229" s="20" t="s">
        <v>571</v>
      </c>
      <c r="D229" s="21" t="s">
        <v>572</v>
      </c>
      <c r="E229" s="20" t="s">
        <v>23</v>
      </c>
      <c r="F229" s="24">
        <f>234*12*2</f>
        <v>5616</v>
      </c>
      <c r="G229" s="23">
        <v>166.79</v>
      </c>
      <c r="H229" s="25">
        <f t="shared" si="36"/>
        <v>936692.64</v>
      </c>
      <c r="I229" s="25">
        <f t="shared" si="37"/>
        <v>215.94</v>
      </c>
      <c r="J229" s="62">
        <f t="shared" si="38"/>
        <v>1212719.04</v>
      </c>
    </row>
    <row r="230" spans="1:10" ht="26.4" x14ac:dyDescent="0.25">
      <c r="A230" s="20" t="s">
        <v>577</v>
      </c>
      <c r="B230" s="20" t="s">
        <v>141</v>
      </c>
      <c r="C230" s="20">
        <v>5944</v>
      </c>
      <c r="D230" s="21" t="s">
        <v>574</v>
      </c>
      <c r="E230" s="20" t="s">
        <v>518</v>
      </c>
      <c r="F230" s="24">
        <v>50000</v>
      </c>
      <c r="G230" s="23">
        <v>173.76</v>
      </c>
      <c r="H230" s="25">
        <f t="shared" si="36"/>
        <v>8688000</v>
      </c>
      <c r="I230" s="25">
        <f t="shared" si="37"/>
        <v>224.97</v>
      </c>
      <c r="J230" s="62">
        <f t="shared" si="38"/>
        <v>11248500</v>
      </c>
    </row>
    <row r="231" spans="1:10" ht="26.4" x14ac:dyDescent="0.25">
      <c r="A231" s="20" t="s">
        <v>579</v>
      </c>
      <c r="B231" s="20" t="s">
        <v>141</v>
      </c>
      <c r="C231" s="20">
        <v>5946</v>
      </c>
      <c r="D231" s="21" t="s">
        <v>576</v>
      </c>
      <c r="E231" s="20" t="s">
        <v>521</v>
      </c>
      <c r="F231" s="24">
        <v>50000</v>
      </c>
      <c r="G231" s="23">
        <v>68.98</v>
      </c>
      <c r="H231" s="25">
        <f t="shared" si="36"/>
        <v>3449000</v>
      </c>
      <c r="I231" s="25">
        <f t="shared" si="37"/>
        <v>89.31</v>
      </c>
      <c r="J231" s="62">
        <f t="shared" si="38"/>
        <v>4465500</v>
      </c>
    </row>
    <row r="232" spans="1:10" ht="39.6" x14ac:dyDescent="0.25">
      <c r="A232" s="20" t="s">
        <v>581</v>
      </c>
      <c r="B232" s="20" t="s">
        <v>141</v>
      </c>
      <c r="C232" s="20">
        <v>5879</v>
      </c>
      <c r="D232" s="21" t="s">
        <v>578</v>
      </c>
      <c r="E232" s="20" t="s">
        <v>518</v>
      </c>
      <c r="F232" s="24">
        <v>50000</v>
      </c>
      <c r="G232" s="23">
        <v>97.04</v>
      </c>
      <c r="H232" s="25">
        <f t="shared" si="36"/>
        <v>4852000</v>
      </c>
      <c r="I232" s="25">
        <f t="shared" si="37"/>
        <v>125.64</v>
      </c>
      <c r="J232" s="62">
        <f t="shared" si="38"/>
        <v>6282000</v>
      </c>
    </row>
    <row r="233" spans="1:10" ht="39.6" x14ac:dyDescent="0.25">
      <c r="A233" s="20" t="s">
        <v>583</v>
      </c>
      <c r="B233" s="20" t="s">
        <v>141</v>
      </c>
      <c r="C233" s="20">
        <v>5881</v>
      </c>
      <c r="D233" s="21" t="s">
        <v>580</v>
      </c>
      <c r="E233" s="20" t="s">
        <v>521</v>
      </c>
      <c r="F233" s="24">
        <v>50000</v>
      </c>
      <c r="G233" s="23">
        <v>51.14</v>
      </c>
      <c r="H233" s="25">
        <f t="shared" si="36"/>
        <v>2557000</v>
      </c>
      <c r="I233" s="25">
        <f t="shared" si="37"/>
        <v>66.209999999999994</v>
      </c>
      <c r="J233" s="62">
        <f t="shared" si="38"/>
        <v>3310500</v>
      </c>
    </row>
    <row r="234" spans="1:10" ht="26.4" x14ac:dyDescent="0.25">
      <c r="A234" s="20" t="s">
        <v>585</v>
      </c>
      <c r="B234" s="20" t="s">
        <v>141</v>
      </c>
      <c r="C234" s="20">
        <v>5847</v>
      </c>
      <c r="D234" s="21" t="s">
        <v>582</v>
      </c>
      <c r="E234" s="20" t="s">
        <v>518</v>
      </c>
      <c r="F234" s="24">
        <v>20000</v>
      </c>
      <c r="G234" s="23">
        <v>194.78</v>
      </c>
      <c r="H234" s="25">
        <f t="shared" si="36"/>
        <v>3895600</v>
      </c>
      <c r="I234" s="25">
        <f t="shared" si="37"/>
        <v>252.18</v>
      </c>
      <c r="J234" s="62">
        <f t="shared" si="38"/>
        <v>5043600</v>
      </c>
    </row>
    <row r="235" spans="1:10" ht="26.4" x14ac:dyDescent="0.25">
      <c r="A235" s="20" t="s">
        <v>587</v>
      </c>
      <c r="B235" s="20" t="s">
        <v>141</v>
      </c>
      <c r="C235" s="20">
        <v>5849</v>
      </c>
      <c r="D235" s="21" t="s">
        <v>584</v>
      </c>
      <c r="E235" s="20" t="s">
        <v>521</v>
      </c>
      <c r="F235" s="24">
        <v>20000</v>
      </c>
      <c r="G235" s="23">
        <v>58.44</v>
      </c>
      <c r="H235" s="25">
        <f t="shared" si="36"/>
        <v>1168800</v>
      </c>
      <c r="I235" s="25">
        <f t="shared" si="37"/>
        <v>75.66</v>
      </c>
      <c r="J235" s="62">
        <f t="shared" si="38"/>
        <v>1513200</v>
      </c>
    </row>
    <row r="236" spans="1:10" ht="39.6" x14ac:dyDescent="0.25">
      <c r="A236" s="20" t="s">
        <v>589</v>
      </c>
      <c r="B236" s="20" t="s">
        <v>141</v>
      </c>
      <c r="C236" s="20">
        <v>5894</v>
      </c>
      <c r="D236" s="21" t="s">
        <v>586</v>
      </c>
      <c r="E236" s="20" t="s">
        <v>518</v>
      </c>
      <c r="F236" s="24">
        <v>20000</v>
      </c>
      <c r="G236" s="23">
        <v>139.71</v>
      </c>
      <c r="H236" s="25">
        <f t="shared" si="36"/>
        <v>2794200</v>
      </c>
      <c r="I236" s="25">
        <f t="shared" si="37"/>
        <v>180.88</v>
      </c>
      <c r="J236" s="62">
        <f t="shared" si="38"/>
        <v>3617600</v>
      </c>
    </row>
    <row r="237" spans="1:10" ht="39.6" x14ac:dyDescent="0.25">
      <c r="A237" s="20" t="s">
        <v>591</v>
      </c>
      <c r="B237" s="20" t="s">
        <v>141</v>
      </c>
      <c r="C237" s="20">
        <v>5896</v>
      </c>
      <c r="D237" s="21" t="s">
        <v>588</v>
      </c>
      <c r="E237" s="20" t="s">
        <v>521</v>
      </c>
      <c r="F237" s="24">
        <v>20000</v>
      </c>
      <c r="G237" s="23">
        <v>31.95</v>
      </c>
      <c r="H237" s="25">
        <f t="shared" si="36"/>
        <v>639000</v>
      </c>
      <c r="I237" s="25">
        <f t="shared" si="37"/>
        <v>41.37</v>
      </c>
      <c r="J237" s="62">
        <f t="shared" si="38"/>
        <v>827400</v>
      </c>
    </row>
    <row r="238" spans="1:10" ht="39.6" x14ac:dyDescent="0.25">
      <c r="A238" s="20" t="s">
        <v>593</v>
      </c>
      <c r="B238" s="20" t="s">
        <v>141</v>
      </c>
      <c r="C238" s="20">
        <v>91031</v>
      </c>
      <c r="D238" s="21" t="s">
        <v>590</v>
      </c>
      <c r="E238" s="20" t="s">
        <v>518</v>
      </c>
      <c r="F238" s="24">
        <v>20000</v>
      </c>
      <c r="G238" s="23">
        <v>175.74</v>
      </c>
      <c r="H238" s="25">
        <f t="shared" si="36"/>
        <v>3514800</v>
      </c>
      <c r="I238" s="25">
        <f t="shared" si="37"/>
        <v>227.53</v>
      </c>
      <c r="J238" s="62">
        <f t="shared" si="38"/>
        <v>4550600</v>
      </c>
    </row>
    <row r="239" spans="1:10" ht="39.6" x14ac:dyDescent="0.25">
      <c r="A239" s="20" t="s">
        <v>596</v>
      </c>
      <c r="B239" s="20" t="s">
        <v>141</v>
      </c>
      <c r="C239" s="20">
        <v>91032</v>
      </c>
      <c r="D239" s="21" t="s">
        <v>592</v>
      </c>
      <c r="E239" s="20" t="s">
        <v>521</v>
      </c>
      <c r="F239" s="24">
        <v>20000</v>
      </c>
      <c r="G239" s="23">
        <v>38.51</v>
      </c>
      <c r="H239" s="25">
        <f t="shared" si="36"/>
        <v>770200</v>
      </c>
      <c r="I239" s="25">
        <f t="shared" si="37"/>
        <v>49.86</v>
      </c>
      <c r="J239" s="62">
        <f t="shared" si="38"/>
        <v>997200</v>
      </c>
    </row>
    <row r="240" spans="1:10" ht="26.4" x14ac:dyDescent="0.25">
      <c r="A240" s="20" t="s">
        <v>599</v>
      </c>
      <c r="B240" s="20" t="s">
        <v>20</v>
      </c>
      <c r="C240" s="20" t="s">
        <v>594</v>
      </c>
      <c r="D240" s="21" t="s">
        <v>595</v>
      </c>
      <c r="E240" s="20" t="s">
        <v>131</v>
      </c>
      <c r="F240" s="22">
        <v>5000</v>
      </c>
      <c r="G240" s="23">
        <v>1447.35</v>
      </c>
      <c r="H240" s="23">
        <f t="shared" si="36"/>
        <v>7236750</v>
      </c>
      <c r="I240" s="23">
        <f t="shared" si="37"/>
        <v>1873.88</v>
      </c>
      <c r="J240" s="61">
        <f t="shared" si="38"/>
        <v>9369400</v>
      </c>
    </row>
    <row r="241" spans="1:10" ht="26.4" x14ac:dyDescent="0.25">
      <c r="A241" s="20" t="s">
        <v>603</v>
      </c>
      <c r="B241" s="20" t="s">
        <v>29</v>
      </c>
      <c r="C241" s="20" t="s">
        <v>597</v>
      </c>
      <c r="D241" s="21" t="s">
        <v>598</v>
      </c>
      <c r="E241" s="20" t="s">
        <v>504</v>
      </c>
      <c r="F241" s="22">
        <f>($F$208+$F$240)*10</f>
        <v>150000</v>
      </c>
      <c r="G241" s="23">
        <v>1.59</v>
      </c>
      <c r="H241" s="23">
        <f t="shared" si="36"/>
        <v>238500</v>
      </c>
      <c r="I241" s="23">
        <f t="shared" si="37"/>
        <v>2.06</v>
      </c>
      <c r="J241" s="61">
        <f t="shared" si="38"/>
        <v>309000</v>
      </c>
    </row>
    <row r="242" spans="1:10" ht="26.4" x14ac:dyDescent="0.25">
      <c r="A242" s="20" t="s">
        <v>606</v>
      </c>
      <c r="B242" s="20" t="s">
        <v>29</v>
      </c>
      <c r="C242" s="20" t="s">
        <v>600</v>
      </c>
      <c r="D242" s="21" t="s">
        <v>601</v>
      </c>
      <c r="E242" s="20" t="s">
        <v>602</v>
      </c>
      <c r="F242" s="22">
        <f>($F$208+$F$240)*15</f>
        <v>225000</v>
      </c>
      <c r="G242" s="23">
        <v>1.17</v>
      </c>
      <c r="H242" s="23">
        <f t="shared" si="36"/>
        <v>263250</v>
      </c>
      <c r="I242" s="23">
        <f t="shared" si="37"/>
        <v>1.51</v>
      </c>
      <c r="J242" s="61">
        <f t="shared" si="38"/>
        <v>339750</v>
      </c>
    </row>
    <row r="243" spans="1:10" ht="26.4" x14ac:dyDescent="0.25">
      <c r="A243" s="20" t="s">
        <v>609</v>
      </c>
      <c r="B243" s="20" t="s">
        <v>29</v>
      </c>
      <c r="C243" s="20" t="s">
        <v>604</v>
      </c>
      <c r="D243" s="21" t="s">
        <v>605</v>
      </c>
      <c r="E243" s="20" t="s">
        <v>602</v>
      </c>
      <c r="F243" s="22">
        <f>($F$208+$F$240)*20</f>
        <v>300000</v>
      </c>
      <c r="G243" s="23">
        <v>1.1399999999999999</v>
      </c>
      <c r="H243" s="23">
        <f t="shared" si="36"/>
        <v>342000</v>
      </c>
      <c r="I243" s="23">
        <f t="shared" si="37"/>
        <v>1.48</v>
      </c>
      <c r="J243" s="61">
        <f t="shared" si="38"/>
        <v>444000</v>
      </c>
    </row>
    <row r="244" spans="1:10" ht="26.4" x14ac:dyDescent="0.25">
      <c r="A244" s="20" t="s">
        <v>612</v>
      </c>
      <c r="B244" s="20" t="s">
        <v>29</v>
      </c>
      <c r="C244" s="20" t="s">
        <v>607</v>
      </c>
      <c r="D244" s="21" t="s">
        <v>608</v>
      </c>
      <c r="E244" s="20" t="s">
        <v>504</v>
      </c>
      <c r="F244" s="22">
        <f>($F$208+$F$240)*30</f>
        <v>450000</v>
      </c>
      <c r="G244" s="23">
        <v>1.08</v>
      </c>
      <c r="H244" s="23">
        <f t="shared" si="36"/>
        <v>486000</v>
      </c>
      <c r="I244" s="23">
        <f t="shared" si="37"/>
        <v>1.4</v>
      </c>
      <c r="J244" s="61">
        <f t="shared" si="38"/>
        <v>630000</v>
      </c>
    </row>
    <row r="245" spans="1:10" ht="26.4" x14ac:dyDescent="0.25">
      <c r="A245" s="20" t="s">
        <v>615</v>
      </c>
      <c r="B245" s="20" t="s">
        <v>29</v>
      </c>
      <c r="C245" s="20" t="s">
        <v>610</v>
      </c>
      <c r="D245" s="21" t="s">
        <v>611</v>
      </c>
      <c r="E245" s="20" t="s">
        <v>504</v>
      </c>
      <c r="F245" s="22">
        <v>400000</v>
      </c>
      <c r="G245" s="23">
        <v>1.49</v>
      </c>
      <c r="H245" s="23">
        <f t="shared" si="36"/>
        <v>596000</v>
      </c>
      <c r="I245" s="23">
        <f t="shared" si="37"/>
        <v>1.93</v>
      </c>
      <c r="J245" s="61">
        <f t="shared" si="38"/>
        <v>772000</v>
      </c>
    </row>
    <row r="246" spans="1:10" ht="26.4" x14ac:dyDescent="0.25">
      <c r="A246" s="20" t="s">
        <v>618</v>
      </c>
      <c r="B246" s="20" t="s">
        <v>29</v>
      </c>
      <c r="C246" s="20" t="s">
        <v>613</v>
      </c>
      <c r="D246" s="21" t="s">
        <v>614</v>
      </c>
      <c r="E246" s="20" t="s">
        <v>504</v>
      </c>
      <c r="F246" s="22">
        <f>$F$203*50.09</f>
        <v>1001800.0000000001</v>
      </c>
      <c r="G246" s="23">
        <v>0.9</v>
      </c>
      <c r="H246" s="23">
        <f t="shared" si="36"/>
        <v>901620</v>
      </c>
      <c r="I246" s="23">
        <f t="shared" si="37"/>
        <v>1.17</v>
      </c>
      <c r="J246" s="61">
        <f t="shared" si="38"/>
        <v>1172106</v>
      </c>
    </row>
    <row r="247" spans="1:10" ht="56.25" customHeight="1" x14ac:dyDescent="0.25">
      <c r="A247" s="20" t="s">
        <v>622</v>
      </c>
      <c r="B247" s="20" t="s">
        <v>29</v>
      </c>
      <c r="C247" s="20" t="s">
        <v>616</v>
      </c>
      <c r="D247" s="21" t="s">
        <v>617</v>
      </c>
      <c r="E247" s="20" t="s">
        <v>504</v>
      </c>
      <c r="F247" s="22">
        <f>$F$203*25</f>
        <v>500000</v>
      </c>
      <c r="G247" s="23">
        <v>1.03</v>
      </c>
      <c r="H247" s="23">
        <f t="shared" si="36"/>
        <v>515000</v>
      </c>
      <c r="I247" s="23">
        <f t="shared" si="37"/>
        <v>1.33</v>
      </c>
      <c r="J247" s="61">
        <f t="shared" si="38"/>
        <v>665000</v>
      </c>
    </row>
    <row r="248" spans="1:10" ht="26.4" x14ac:dyDescent="0.25">
      <c r="A248" s="20" t="s">
        <v>624</v>
      </c>
      <c r="B248" s="20" t="s">
        <v>29</v>
      </c>
      <c r="C248" s="20" t="s">
        <v>619</v>
      </c>
      <c r="D248" s="21" t="s">
        <v>620</v>
      </c>
      <c r="E248" s="20" t="s">
        <v>621</v>
      </c>
      <c r="F248" s="22">
        <f>$F$203*20</f>
        <v>400000</v>
      </c>
      <c r="G248" s="23">
        <v>0.67</v>
      </c>
      <c r="H248" s="23">
        <f t="shared" si="36"/>
        <v>268000</v>
      </c>
      <c r="I248" s="23">
        <f t="shared" si="37"/>
        <v>0.87</v>
      </c>
      <c r="J248" s="61">
        <f t="shared" si="38"/>
        <v>348000</v>
      </c>
    </row>
    <row r="249" spans="1:10" ht="26.4" x14ac:dyDescent="0.25">
      <c r="A249" s="57" t="s">
        <v>907</v>
      </c>
      <c r="B249" s="57" t="s">
        <v>29</v>
      </c>
      <c r="C249" s="57" t="s">
        <v>905</v>
      </c>
      <c r="D249" s="58" t="s">
        <v>906</v>
      </c>
      <c r="E249" s="57" t="s">
        <v>79</v>
      </c>
      <c r="F249" s="24">
        <v>50</v>
      </c>
      <c r="G249" s="23">
        <v>4928.7299999999996</v>
      </c>
      <c r="H249" s="25">
        <f t="shared" ref="H249" si="45">ROUND(F249*G249,2)</f>
        <v>246436.5</v>
      </c>
      <c r="I249" s="25">
        <f t="shared" ref="I249" si="46">ROUND(G249*(1+$J$4),2)</f>
        <v>6381.23</v>
      </c>
      <c r="J249" s="62">
        <f t="shared" ref="J249" si="47">ROUND(F249*I249,2)</f>
        <v>319061.5</v>
      </c>
    </row>
    <row r="250" spans="1:10" ht="26.4" x14ac:dyDescent="0.25">
      <c r="A250" s="57" t="s">
        <v>929</v>
      </c>
      <c r="B250" s="57" t="s">
        <v>29</v>
      </c>
      <c r="C250" s="57" t="s">
        <v>919</v>
      </c>
      <c r="D250" s="58" t="s">
        <v>920</v>
      </c>
      <c r="E250" s="57" t="s">
        <v>79</v>
      </c>
      <c r="F250" s="24">
        <v>2000</v>
      </c>
      <c r="G250" s="23">
        <v>23.33</v>
      </c>
      <c r="H250" s="25">
        <f t="shared" ref="H250" si="48">ROUND(F250*G250,2)</f>
        <v>46660</v>
      </c>
      <c r="I250" s="25">
        <f t="shared" ref="I250" si="49">ROUND(G250*(1+$J$4),2)</f>
        <v>30.21</v>
      </c>
      <c r="J250" s="62">
        <f t="shared" ref="J250" si="50">ROUND(F250*I250,2)</f>
        <v>60420</v>
      </c>
    </row>
    <row r="251" spans="1:10" ht="39.6" x14ac:dyDescent="0.25">
      <c r="A251" s="57" t="s">
        <v>930</v>
      </c>
      <c r="B251" s="57" t="s">
        <v>29</v>
      </c>
      <c r="C251" s="57" t="s">
        <v>923</v>
      </c>
      <c r="D251" s="58" t="s">
        <v>921</v>
      </c>
      <c r="E251" s="57" t="s">
        <v>79</v>
      </c>
      <c r="F251" s="24">
        <v>2000</v>
      </c>
      <c r="G251" s="23">
        <v>22.06</v>
      </c>
      <c r="H251" s="25">
        <f t="shared" ref="H251:H252" si="51">ROUND(F251*G251,2)</f>
        <v>44120</v>
      </c>
      <c r="I251" s="25">
        <f t="shared" ref="I251:I252" si="52">ROUND(G251*(1+$J$4),2)</f>
        <v>28.56</v>
      </c>
      <c r="J251" s="62">
        <f t="shared" ref="J251:J252" si="53">ROUND(F251*I251,2)</f>
        <v>57120</v>
      </c>
    </row>
    <row r="252" spans="1:10" ht="26.4" x14ac:dyDescent="0.25">
      <c r="A252" s="57" t="s">
        <v>931</v>
      </c>
      <c r="B252" s="57" t="s">
        <v>29</v>
      </c>
      <c r="C252" s="57" t="s">
        <v>924</v>
      </c>
      <c r="D252" s="58" t="s">
        <v>922</v>
      </c>
      <c r="E252" s="57" t="s">
        <v>79</v>
      </c>
      <c r="F252" s="24">
        <v>2000</v>
      </c>
      <c r="G252" s="23">
        <v>13.61</v>
      </c>
      <c r="H252" s="25">
        <f t="shared" si="51"/>
        <v>27220</v>
      </c>
      <c r="I252" s="25">
        <f t="shared" si="52"/>
        <v>17.62</v>
      </c>
      <c r="J252" s="62">
        <f t="shared" si="53"/>
        <v>35240</v>
      </c>
    </row>
    <row r="253" spans="1:10" ht="26.4" x14ac:dyDescent="0.25">
      <c r="A253" s="57" t="s">
        <v>932</v>
      </c>
      <c r="B253" s="57" t="s">
        <v>29</v>
      </c>
      <c r="C253" s="57" t="s">
        <v>925</v>
      </c>
      <c r="D253" s="58" t="s">
        <v>926</v>
      </c>
      <c r="E253" s="57" t="s">
        <v>63</v>
      </c>
      <c r="F253" s="24">
        <v>2000</v>
      </c>
      <c r="G253" s="23">
        <v>427.17</v>
      </c>
      <c r="H253" s="25">
        <f t="shared" ref="H253" si="54">ROUND(F253*G253,2)</f>
        <v>854340</v>
      </c>
      <c r="I253" s="25">
        <f t="shared" ref="I253" si="55">ROUND(G253*(1+$J$4),2)</f>
        <v>553.05999999999995</v>
      </c>
      <c r="J253" s="62">
        <f t="shared" ref="J253" si="56">ROUND(F253*I253,2)</f>
        <v>1106120</v>
      </c>
    </row>
    <row r="254" spans="1:10" ht="39.6" x14ac:dyDescent="0.25">
      <c r="A254" s="20" t="s">
        <v>938</v>
      </c>
      <c r="B254" s="20" t="s">
        <v>141</v>
      </c>
      <c r="C254" s="20">
        <v>102509</v>
      </c>
      <c r="D254" s="21" t="s">
        <v>623</v>
      </c>
      <c r="E254" s="20" t="s">
        <v>60</v>
      </c>
      <c r="F254" s="24">
        <v>30000</v>
      </c>
      <c r="G254" s="23">
        <v>20.85</v>
      </c>
      <c r="H254" s="25">
        <f t="shared" si="36"/>
        <v>625500</v>
      </c>
      <c r="I254" s="25">
        <f t="shared" si="37"/>
        <v>26.99</v>
      </c>
      <c r="J254" s="62">
        <f t="shared" si="38"/>
        <v>809700</v>
      </c>
    </row>
    <row r="255" spans="1:10" ht="26.4" x14ac:dyDescent="0.25">
      <c r="A255" s="20" t="s">
        <v>939</v>
      </c>
      <c r="B255" s="20" t="s">
        <v>29</v>
      </c>
      <c r="C255" s="20" t="s">
        <v>625</v>
      </c>
      <c r="D255" s="21" t="s">
        <v>626</v>
      </c>
      <c r="E255" s="20" t="s">
        <v>63</v>
      </c>
      <c r="F255" s="24">
        <v>270000</v>
      </c>
      <c r="G255" s="23">
        <v>7.09</v>
      </c>
      <c r="H255" s="25">
        <f t="shared" si="36"/>
        <v>1914300</v>
      </c>
      <c r="I255" s="25">
        <f t="shared" si="37"/>
        <v>9.18</v>
      </c>
      <c r="J255" s="62">
        <f t="shared" si="38"/>
        <v>2478600</v>
      </c>
    </row>
    <row r="256" spans="1:10" x14ac:dyDescent="0.25">
      <c r="A256" s="65" t="s">
        <v>627</v>
      </c>
      <c r="B256" s="66"/>
      <c r="C256" s="66"/>
      <c r="D256" s="66"/>
      <c r="E256" s="66"/>
      <c r="F256" s="66"/>
      <c r="G256" s="66"/>
      <c r="H256" s="66"/>
      <c r="I256" s="66"/>
      <c r="J256" s="63">
        <f>SUM(J203:J255)</f>
        <v>139390763.81999999</v>
      </c>
    </row>
    <row r="257" spans="1:10" x14ac:dyDescent="0.25">
      <c r="A257" s="27"/>
      <c r="B257" s="28"/>
      <c r="C257" s="28"/>
      <c r="D257" s="29"/>
      <c r="E257" s="28"/>
      <c r="F257" s="30"/>
      <c r="G257" s="31"/>
      <c r="H257" s="31"/>
      <c r="I257" s="31"/>
      <c r="J257" s="31"/>
    </row>
    <row r="258" spans="1:10" x14ac:dyDescent="0.25">
      <c r="A258" s="14">
        <v>9</v>
      </c>
      <c r="B258" s="38" t="s">
        <v>628</v>
      </c>
      <c r="C258" s="16"/>
      <c r="D258" s="17"/>
      <c r="E258" s="16"/>
      <c r="F258" s="18"/>
      <c r="G258" s="19"/>
      <c r="H258" s="19"/>
      <c r="I258" s="19"/>
      <c r="J258" s="19"/>
    </row>
    <row r="259" spans="1:10" ht="26.4" x14ac:dyDescent="0.25">
      <c r="A259" s="20" t="s">
        <v>629</v>
      </c>
      <c r="B259" s="20" t="s">
        <v>29</v>
      </c>
      <c r="C259" s="20" t="s">
        <v>630</v>
      </c>
      <c r="D259" s="21" t="s">
        <v>631</v>
      </c>
      <c r="E259" s="20" t="s">
        <v>131</v>
      </c>
      <c r="F259" s="22">
        <v>1500</v>
      </c>
      <c r="G259" s="23">
        <v>207.52</v>
      </c>
      <c r="H259" s="23">
        <f t="shared" ref="H259:H271" si="57">ROUND(F259*G259,2)</f>
        <v>311280</v>
      </c>
      <c r="I259" s="23">
        <f t="shared" ref="I259:I271" si="58">ROUND(G259*(1+$J$4),2)</f>
        <v>268.68</v>
      </c>
      <c r="J259" s="62">
        <f t="shared" ref="J259:J271" si="59">ROUND(F259*I259,2)</f>
        <v>403020</v>
      </c>
    </row>
    <row r="260" spans="1:10" ht="39.6" x14ac:dyDescent="0.25">
      <c r="A260" s="20" t="s">
        <v>632</v>
      </c>
      <c r="B260" s="20" t="s">
        <v>141</v>
      </c>
      <c r="C260" s="20">
        <v>92747</v>
      </c>
      <c r="D260" s="21" t="s">
        <v>633</v>
      </c>
      <c r="E260" s="20" t="s">
        <v>131</v>
      </c>
      <c r="F260" s="22">
        <v>4000</v>
      </c>
      <c r="G260" s="23">
        <v>725.56</v>
      </c>
      <c r="H260" s="23">
        <f t="shared" si="57"/>
        <v>2902240</v>
      </c>
      <c r="I260" s="23">
        <f t="shared" si="58"/>
        <v>939.38</v>
      </c>
      <c r="J260" s="61">
        <f t="shared" si="59"/>
        <v>3757520</v>
      </c>
    </row>
    <row r="261" spans="1:10" ht="39.6" x14ac:dyDescent="0.25">
      <c r="A261" s="20" t="s">
        <v>634</v>
      </c>
      <c r="B261" s="20" t="s">
        <v>141</v>
      </c>
      <c r="C261" s="20">
        <v>92745</v>
      </c>
      <c r="D261" s="21" t="s">
        <v>635</v>
      </c>
      <c r="E261" s="20" t="s">
        <v>131</v>
      </c>
      <c r="F261" s="22">
        <v>7000</v>
      </c>
      <c r="G261" s="23">
        <v>656.99</v>
      </c>
      <c r="H261" s="23">
        <f t="shared" si="57"/>
        <v>4598930</v>
      </c>
      <c r="I261" s="23">
        <f t="shared" si="58"/>
        <v>850.6</v>
      </c>
      <c r="J261" s="61">
        <f t="shared" si="59"/>
        <v>5954200</v>
      </c>
    </row>
    <row r="262" spans="1:10" ht="26.4" x14ac:dyDescent="0.25">
      <c r="A262" s="20" t="s">
        <v>636</v>
      </c>
      <c r="B262" s="20" t="s">
        <v>15</v>
      </c>
      <c r="C262" s="20" t="s">
        <v>637</v>
      </c>
      <c r="D262" s="21" t="s">
        <v>638</v>
      </c>
      <c r="E262" s="20" t="s">
        <v>131</v>
      </c>
      <c r="F262" s="22">
        <v>2000</v>
      </c>
      <c r="G262" s="23">
        <v>424.71</v>
      </c>
      <c r="H262" s="23">
        <f>ROUND(F262*G262,2)</f>
        <v>849420</v>
      </c>
      <c r="I262" s="23">
        <f t="shared" si="58"/>
        <v>549.87</v>
      </c>
      <c r="J262" s="61">
        <f>ROUND(F262*I262,2)</f>
        <v>1099740</v>
      </c>
    </row>
    <row r="263" spans="1:10" ht="39.6" x14ac:dyDescent="0.25">
      <c r="A263" s="20" t="s">
        <v>639</v>
      </c>
      <c r="B263" s="20" t="s">
        <v>141</v>
      </c>
      <c r="C263" s="20">
        <v>91069</v>
      </c>
      <c r="D263" s="21" t="s">
        <v>640</v>
      </c>
      <c r="E263" s="20" t="s">
        <v>60</v>
      </c>
      <c r="F263" s="22">
        <v>2000</v>
      </c>
      <c r="G263" s="23">
        <v>115.41</v>
      </c>
      <c r="H263" s="23">
        <f t="shared" si="57"/>
        <v>230820</v>
      </c>
      <c r="I263" s="23">
        <f t="shared" si="58"/>
        <v>149.41999999999999</v>
      </c>
      <c r="J263" s="62">
        <f t="shared" si="59"/>
        <v>298840</v>
      </c>
    </row>
    <row r="264" spans="1:10" ht="26.4" x14ac:dyDescent="0.25">
      <c r="A264" s="20" t="s">
        <v>641</v>
      </c>
      <c r="B264" s="20" t="s">
        <v>29</v>
      </c>
      <c r="C264" s="20" t="s">
        <v>642</v>
      </c>
      <c r="D264" s="21" t="s">
        <v>643</v>
      </c>
      <c r="E264" s="20" t="s">
        <v>60</v>
      </c>
      <c r="F264" s="22">
        <v>400000</v>
      </c>
      <c r="G264" s="23">
        <v>2.17</v>
      </c>
      <c r="H264" s="23">
        <f t="shared" si="57"/>
        <v>868000</v>
      </c>
      <c r="I264" s="23">
        <f t="shared" si="58"/>
        <v>2.81</v>
      </c>
      <c r="J264" s="62">
        <f t="shared" si="59"/>
        <v>1124000</v>
      </c>
    </row>
    <row r="265" spans="1:10" ht="26.4" x14ac:dyDescent="0.25">
      <c r="A265" s="20" t="s">
        <v>644</v>
      </c>
      <c r="B265" s="20" t="s">
        <v>29</v>
      </c>
      <c r="C265" s="20" t="s">
        <v>645</v>
      </c>
      <c r="D265" s="21" t="s">
        <v>646</v>
      </c>
      <c r="E265" s="20" t="s">
        <v>60</v>
      </c>
      <c r="F265" s="22">
        <v>4000</v>
      </c>
      <c r="G265" s="23">
        <v>15.73</v>
      </c>
      <c r="H265" s="23">
        <f t="shared" si="57"/>
        <v>62920</v>
      </c>
      <c r="I265" s="23">
        <f t="shared" si="58"/>
        <v>20.37</v>
      </c>
      <c r="J265" s="61">
        <f t="shared" si="59"/>
        <v>81480</v>
      </c>
    </row>
    <row r="266" spans="1:10" ht="26.4" x14ac:dyDescent="0.25">
      <c r="A266" s="20" t="s">
        <v>647</v>
      </c>
      <c r="B266" s="20" t="s">
        <v>29</v>
      </c>
      <c r="C266" s="20" t="s">
        <v>648</v>
      </c>
      <c r="D266" s="21" t="s">
        <v>649</v>
      </c>
      <c r="E266" s="20" t="s">
        <v>60</v>
      </c>
      <c r="F266" s="22">
        <v>4000</v>
      </c>
      <c r="G266" s="23">
        <v>17.53</v>
      </c>
      <c r="H266" s="23">
        <f t="shared" si="57"/>
        <v>70120</v>
      </c>
      <c r="I266" s="23">
        <f t="shared" si="58"/>
        <v>22.7</v>
      </c>
      <c r="J266" s="61">
        <f t="shared" si="59"/>
        <v>90800</v>
      </c>
    </row>
    <row r="267" spans="1:10" ht="26.4" x14ac:dyDescent="0.25">
      <c r="A267" s="20" t="s">
        <v>650</v>
      </c>
      <c r="B267" s="20" t="s">
        <v>29</v>
      </c>
      <c r="C267" s="20" t="s">
        <v>651</v>
      </c>
      <c r="D267" s="21" t="s">
        <v>652</v>
      </c>
      <c r="E267" s="20" t="s">
        <v>60</v>
      </c>
      <c r="F267" s="22">
        <v>4000</v>
      </c>
      <c r="G267" s="23">
        <v>17.53</v>
      </c>
      <c r="H267" s="23">
        <f t="shared" si="57"/>
        <v>70120</v>
      </c>
      <c r="I267" s="23">
        <f t="shared" si="58"/>
        <v>22.7</v>
      </c>
      <c r="J267" s="61">
        <f t="shared" si="59"/>
        <v>90800</v>
      </c>
    </row>
    <row r="268" spans="1:10" ht="26.4" x14ac:dyDescent="0.25">
      <c r="A268" s="20" t="s">
        <v>653</v>
      </c>
      <c r="B268" s="20" t="s">
        <v>20</v>
      </c>
      <c r="C268" s="20" t="s">
        <v>654</v>
      </c>
      <c r="D268" s="21" t="s">
        <v>655</v>
      </c>
      <c r="E268" s="20" t="s">
        <v>60</v>
      </c>
      <c r="F268" s="22">
        <v>4000</v>
      </c>
      <c r="G268" s="23">
        <v>60.48</v>
      </c>
      <c r="H268" s="23">
        <f t="shared" si="57"/>
        <v>241920</v>
      </c>
      <c r="I268" s="23">
        <f t="shared" si="58"/>
        <v>78.3</v>
      </c>
      <c r="J268" s="61">
        <f t="shared" si="59"/>
        <v>313200</v>
      </c>
    </row>
    <row r="269" spans="1:10" ht="66" x14ac:dyDescent="0.25">
      <c r="A269" s="20" t="s">
        <v>656</v>
      </c>
      <c r="B269" s="20" t="s">
        <v>29</v>
      </c>
      <c r="C269" s="20" t="s">
        <v>657</v>
      </c>
      <c r="D269" s="21" t="s">
        <v>658</v>
      </c>
      <c r="E269" s="20" t="s">
        <v>60</v>
      </c>
      <c r="F269" s="22">
        <v>2400</v>
      </c>
      <c r="G269" s="23">
        <v>96.72</v>
      </c>
      <c r="H269" s="23">
        <f t="shared" si="57"/>
        <v>232128</v>
      </c>
      <c r="I269" s="23">
        <f t="shared" si="58"/>
        <v>125.22</v>
      </c>
      <c r="J269" s="62">
        <f t="shared" si="59"/>
        <v>300528</v>
      </c>
    </row>
    <row r="270" spans="1:10" x14ac:dyDescent="0.25">
      <c r="A270" s="20" t="s">
        <v>659</v>
      </c>
      <c r="B270" s="20" t="s">
        <v>29</v>
      </c>
      <c r="C270" s="20" t="s">
        <v>660</v>
      </c>
      <c r="D270" s="21" t="s">
        <v>661</v>
      </c>
      <c r="E270" s="20" t="s">
        <v>662</v>
      </c>
      <c r="F270" s="22">
        <f>F271*88</f>
        <v>17600</v>
      </c>
      <c r="G270" s="23">
        <v>13.72</v>
      </c>
      <c r="H270" s="23">
        <f t="shared" si="57"/>
        <v>241472</v>
      </c>
      <c r="I270" s="23">
        <f t="shared" si="58"/>
        <v>17.760000000000002</v>
      </c>
      <c r="J270" s="61">
        <f t="shared" si="59"/>
        <v>312576</v>
      </c>
    </row>
    <row r="271" spans="1:10" ht="26.4" x14ac:dyDescent="0.25">
      <c r="A271" s="20" t="s">
        <v>663</v>
      </c>
      <c r="B271" s="20" t="s">
        <v>29</v>
      </c>
      <c r="C271" s="20" t="s">
        <v>664</v>
      </c>
      <c r="D271" s="21" t="s">
        <v>665</v>
      </c>
      <c r="E271" s="20" t="s">
        <v>131</v>
      </c>
      <c r="F271" s="22">
        <v>200</v>
      </c>
      <c r="G271" s="23">
        <v>469.26</v>
      </c>
      <c r="H271" s="23">
        <f t="shared" si="57"/>
        <v>93852</v>
      </c>
      <c r="I271" s="23">
        <f t="shared" si="58"/>
        <v>607.54999999999995</v>
      </c>
      <c r="J271" s="61">
        <f t="shared" si="59"/>
        <v>121510</v>
      </c>
    </row>
    <row r="272" spans="1:10" x14ac:dyDescent="0.25">
      <c r="A272" s="65" t="s">
        <v>666</v>
      </c>
      <c r="B272" s="66"/>
      <c r="C272" s="66"/>
      <c r="D272" s="66"/>
      <c r="E272" s="66"/>
      <c r="F272" s="66"/>
      <c r="G272" s="66"/>
      <c r="H272" s="66"/>
      <c r="I272" s="66"/>
      <c r="J272" s="63">
        <f>SUM(J259:J271)</f>
        <v>13948214</v>
      </c>
    </row>
    <row r="273" spans="1:10" x14ac:dyDescent="0.25">
      <c r="A273" s="27"/>
      <c r="B273" s="28"/>
      <c r="C273" s="28"/>
      <c r="D273" s="29"/>
      <c r="E273" s="28"/>
      <c r="F273" s="30"/>
      <c r="G273" s="31"/>
      <c r="H273" s="31"/>
      <c r="I273" s="31"/>
      <c r="J273" s="31"/>
    </row>
    <row r="274" spans="1:10" x14ac:dyDescent="0.25">
      <c r="A274" s="14">
        <v>10</v>
      </c>
      <c r="B274" s="38" t="s">
        <v>667</v>
      </c>
      <c r="C274" s="16"/>
      <c r="D274" s="17"/>
      <c r="E274" s="16"/>
      <c r="F274" s="18"/>
      <c r="G274" s="19"/>
      <c r="H274" s="19"/>
      <c r="I274" s="19"/>
      <c r="J274" s="19"/>
    </row>
    <row r="275" spans="1:10" ht="26.4" x14ac:dyDescent="0.25">
      <c r="A275" s="20" t="s">
        <v>668</v>
      </c>
      <c r="B275" s="20" t="s">
        <v>473</v>
      </c>
      <c r="C275" s="20">
        <v>65002868</v>
      </c>
      <c r="D275" s="21" t="s">
        <v>669</v>
      </c>
      <c r="E275" s="20" t="s">
        <v>27</v>
      </c>
      <c r="F275" s="22">
        <v>500</v>
      </c>
      <c r="G275" s="23">
        <v>71.790000000000006</v>
      </c>
      <c r="H275" s="23">
        <f t="shared" ref="H275:H278" si="60">ROUND(F275*G275,2)</f>
        <v>35895</v>
      </c>
      <c r="I275" s="23">
        <f>ROUND(G275*(1+$J$4),2)</f>
        <v>92.95</v>
      </c>
      <c r="J275" s="62">
        <f t="shared" ref="J275:J278" si="61">ROUND(F275*I275,2)</f>
        <v>46475</v>
      </c>
    </row>
    <row r="276" spans="1:10" ht="26.4" x14ac:dyDescent="0.25">
      <c r="A276" s="20" t="s">
        <v>670</v>
      </c>
      <c r="B276" s="20" t="s">
        <v>473</v>
      </c>
      <c r="C276" s="20">
        <v>65002867</v>
      </c>
      <c r="D276" s="21" t="s">
        <v>671</v>
      </c>
      <c r="E276" s="20" t="s">
        <v>27</v>
      </c>
      <c r="F276" s="22">
        <v>500</v>
      </c>
      <c r="G276" s="23">
        <v>56.42</v>
      </c>
      <c r="H276" s="23">
        <f t="shared" si="60"/>
        <v>28210</v>
      </c>
      <c r="I276" s="23">
        <f>ROUND(G276*(1+$J$4),2)</f>
        <v>73.05</v>
      </c>
      <c r="J276" s="62">
        <f t="shared" si="61"/>
        <v>36525</v>
      </c>
    </row>
    <row r="277" spans="1:10" ht="26.4" x14ac:dyDescent="0.25">
      <c r="A277" s="20" t="s">
        <v>672</v>
      </c>
      <c r="B277" s="20" t="s">
        <v>473</v>
      </c>
      <c r="C277" s="20">
        <v>65002870</v>
      </c>
      <c r="D277" s="21" t="s">
        <v>673</v>
      </c>
      <c r="E277" s="20" t="s">
        <v>27</v>
      </c>
      <c r="F277" s="22">
        <v>500</v>
      </c>
      <c r="G277" s="23">
        <v>309</v>
      </c>
      <c r="H277" s="23">
        <f t="shared" si="60"/>
        <v>154500</v>
      </c>
      <c r="I277" s="23">
        <f>ROUND(G277*(1+$J$4),2)</f>
        <v>400.06</v>
      </c>
      <c r="J277" s="62">
        <f t="shared" si="61"/>
        <v>200030</v>
      </c>
    </row>
    <row r="278" spans="1:10" ht="26.4" x14ac:dyDescent="0.25">
      <c r="A278" s="20" t="s">
        <v>674</v>
      </c>
      <c r="B278" s="20" t="s">
        <v>473</v>
      </c>
      <c r="C278" s="20">
        <v>65002869</v>
      </c>
      <c r="D278" s="21" t="s">
        <v>675</v>
      </c>
      <c r="E278" s="20" t="s">
        <v>27</v>
      </c>
      <c r="F278" s="22">
        <v>500</v>
      </c>
      <c r="G278" s="23">
        <v>223.25</v>
      </c>
      <c r="H278" s="23">
        <f t="shared" si="60"/>
        <v>111625</v>
      </c>
      <c r="I278" s="23">
        <f>ROUND(G278*(1+$J$4),2)</f>
        <v>289.04000000000002</v>
      </c>
      <c r="J278" s="62">
        <f t="shared" si="61"/>
        <v>144520</v>
      </c>
    </row>
    <row r="279" spans="1:10" x14ac:dyDescent="0.25">
      <c r="A279" s="65" t="s">
        <v>676</v>
      </c>
      <c r="B279" s="66"/>
      <c r="C279" s="66"/>
      <c r="D279" s="66"/>
      <c r="E279" s="66"/>
      <c r="F279" s="66"/>
      <c r="G279" s="66"/>
      <c r="H279" s="66"/>
      <c r="I279" s="66"/>
      <c r="J279" s="63">
        <f>SUM(J275:J278)</f>
        <v>427550</v>
      </c>
    </row>
    <row r="280" spans="1:10" x14ac:dyDescent="0.25">
      <c r="F280" s="41"/>
      <c r="G280" s="42"/>
      <c r="H280" s="42"/>
      <c r="I280" s="42"/>
      <c r="J280" s="42"/>
    </row>
    <row r="281" spans="1:10" x14ac:dyDescent="0.25">
      <c r="A281" s="14">
        <v>11</v>
      </c>
      <c r="B281" s="38" t="s">
        <v>677</v>
      </c>
      <c r="C281" s="16"/>
      <c r="D281" s="17"/>
      <c r="E281" s="16"/>
      <c r="F281" s="18"/>
      <c r="G281" s="19"/>
      <c r="H281" s="19"/>
      <c r="I281" s="19"/>
      <c r="J281" s="19"/>
    </row>
    <row r="282" spans="1:10" x14ac:dyDescent="0.25">
      <c r="A282" s="27" t="s">
        <v>678</v>
      </c>
      <c r="B282" s="20" t="s">
        <v>15</v>
      </c>
      <c r="C282" s="20" t="s">
        <v>679</v>
      </c>
      <c r="D282" s="21" t="s">
        <v>680</v>
      </c>
      <c r="E282" s="20" t="s">
        <v>63</v>
      </c>
      <c r="F282" s="22">
        <v>2500</v>
      </c>
      <c r="G282" s="23">
        <v>25.21</v>
      </c>
      <c r="H282" s="23">
        <f t="shared" ref="H282:H331" si="62">ROUND(F282*G282,2)</f>
        <v>63025</v>
      </c>
      <c r="I282" s="23">
        <f t="shared" ref="I282:I331" si="63">ROUND(G282*(1+$J$4),2)</f>
        <v>32.64</v>
      </c>
      <c r="J282" s="62">
        <f t="shared" ref="J282:J331" si="64">ROUND(F282*I282,2)</f>
        <v>81600</v>
      </c>
    </row>
    <row r="283" spans="1:10" x14ac:dyDescent="0.25">
      <c r="A283" s="27" t="s">
        <v>681</v>
      </c>
      <c r="B283" s="20" t="s">
        <v>15</v>
      </c>
      <c r="C283" s="20" t="s">
        <v>682</v>
      </c>
      <c r="D283" s="21" t="s">
        <v>683</v>
      </c>
      <c r="E283" s="20" t="s">
        <v>63</v>
      </c>
      <c r="F283" s="22">
        <v>1800</v>
      </c>
      <c r="G283" s="23">
        <v>50.28</v>
      </c>
      <c r="H283" s="23">
        <f t="shared" si="62"/>
        <v>90504</v>
      </c>
      <c r="I283" s="23">
        <f t="shared" si="63"/>
        <v>65.099999999999994</v>
      </c>
      <c r="J283" s="62">
        <f t="shared" si="64"/>
        <v>117180</v>
      </c>
    </row>
    <row r="284" spans="1:10" x14ac:dyDescent="0.25">
      <c r="A284" s="27" t="s">
        <v>684</v>
      </c>
      <c r="B284" s="20" t="s">
        <v>15</v>
      </c>
      <c r="C284" s="20" t="s">
        <v>685</v>
      </c>
      <c r="D284" s="21" t="s">
        <v>686</v>
      </c>
      <c r="E284" s="20" t="s">
        <v>63</v>
      </c>
      <c r="F284" s="22">
        <v>1800</v>
      </c>
      <c r="G284" s="23">
        <v>83.03</v>
      </c>
      <c r="H284" s="23">
        <f t="shared" si="62"/>
        <v>149454</v>
      </c>
      <c r="I284" s="23">
        <f t="shared" si="63"/>
        <v>107.5</v>
      </c>
      <c r="J284" s="62">
        <f t="shared" si="64"/>
        <v>193500</v>
      </c>
    </row>
    <row r="285" spans="1:10" x14ac:dyDescent="0.25">
      <c r="A285" s="27" t="s">
        <v>687</v>
      </c>
      <c r="B285" s="20" t="s">
        <v>15</v>
      </c>
      <c r="C285" s="20" t="s">
        <v>688</v>
      </c>
      <c r="D285" s="21" t="s">
        <v>689</v>
      </c>
      <c r="E285" s="20" t="s">
        <v>63</v>
      </c>
      <c r="F285" s="22">
        <v>1000</v>
      </c>
      <c r="G285" s="23">
        <v>86.8</v>
      </c>
      <c r="H285" s="23">
        <f t="shared" si="62"/>
        <v>86800</v>
      </c>
      <c r="I285" s="23">
        <f t="shared" si="63"/>
        <v>112.38</v>
      </c>
      <c r="J285" s="62">
        <f t="shared" si="64"/>
        <v>112380</v>
      </c>
    </row>
    <row r="286" spans="1:10" x14ac:dyDescent="0.25">
      <c r="A286" s="27" t="s">
        <v>690</v>
      </c>
      <c r="B286" s="20" t="s">
        <v>15</v>
      </c>
      <c r="C286" s="20" t="s">
        <v>691</v>
      </c>
      <c r="D286" s="21" t="s">
        <v>692</v>
      </c>
      <c r="E286" s="20" t="s">
        <v>63</v>
      </c>
      <c r="F286" s="22">
        <v>2500</v>
      </c>
      <c r="G286" s="23">
        <v>161.71</v>
      </c>
      <c r="H286" s="23">
        <f t="shared" si="62"/>
        <v>404275</v>
      </c>
      <c r="I286" s="23">
        <f t="shared" si="63"/>
        <v>209.37</v>
      </c>
      <c r="J286" s="62">
        <f t="shared" si="64"/>
        <v>523425</v>
      </c>
    </row>
    <row r="287" spans="1:10" x14ac:dyDescent="0.25">
      <c r="A287" s="27" t="s">
        <v>693</v>
      </c>
      <c r="B287" s="20" t="s">
        <v>15</v>
      </c>
      <c r="C287" s="20" t="s">
        <v>694</v>
      </c>
      <c r="D287" s="21" t="s">
        <v>695</v>
      </c>
      <c r="E287" s="20" t="s">
        <v>63</v>
      </c>
      <c r="F287" s="22">
        <v>2500</v>
      </c>
      <c r="G287" s="23">
        <v>255.27</v>
      </c>
      <c r="H287" s="23">
        <f t="shared" si="62"/>
        <v>638175</v>
      </c>
      <c r="I287" s="23">
        <f t="shared" si="63"/>
        <v>330.5</v>
      </c>
      <c r="J287" s="62">
        <f t="shared" si="64"/>
        <v>826250</v>
      </c>
    </row>
    <row r="288" spans="1:10" x14ac:dyDescent="0.25">
      <c r="A288" s="27" t="s">
        <v>696</v>
      </c>
      <c r="B288" s="20" t="s">
        <v>15</v>
      </c>
      <c r="C288" s="20" t="s">
        <v>697</v>
      </c>
      <c r="D288" s="21" t="s">
        <v>698</v>
      </c>
      <c r="E288" s="20" t="s">
        <v>63</v>
      </c>
      <c r="F288" s="22">
        <v>1500</v>
      </c>
      <c r="G288" s="23">
        <v>388.74</v>
      </c>
      <c r="H288" s="23">
        <f t="shared" si="62"/>
        <v>583110</v>
      </c>
      <c r="I288" s="23">
        <f t="shared" si="63"/>
        <v>503.3</v>
      </c>
      <c r="J288" s="62">
        <f t="shared" si="64"/>
        <v>754950</v>
      </c>
    </row>
    <row r="289" spans="1:10" x14ac:dyDescent="0.25">
      <c r="A289" s="27" t="s">
        <v>699</v>
      </c>
      <c r="B289" s="20" t="s">
        <v>15</v>
      </c>
      <c r="C289" s="20" t="s">
        <v>700</v>
      </c>
      <c r="D289" s="21" t="s">
        <v>701</v>
      </c>
      <c r="E289" s="20" t="s">
        <v>63</v>
      </c>
      <c r="F289" s="22">
        <v>2000</v>
      </c>
      <c r="G289" s="23">
        <v>528.15</v>
      </c>
      <c r="H289" s="23">
        <f t="shared" si="62"/>
        <v>1056300</v>
      </c>
      <c r="I289" s="23">
        <f t="shared" si="63"/>
        <v>683.8</v>
      </c>
      <c r="J289" s="62">
        <f t="shared" si="64"/>
        <v>1367600</v>
      </c>
    </row>
    <row r="290" spans="1:10" x14ac:dyDescent="0.25">
      <c r="A290" s="27" t="s">
        <v>702</v>
      </c>
      <c r="B290" s="20" t="s">
        <v>15</v>
      </c>
      <c r="C290" s="20" t="s">
        <v>403</v>
      </c>
      <c r="D290" s="21" t="s">
        <v>404</v>
      </c>
      <c r="E290" s="20" t="s">
        <v>131</v>
      </c>
      <c r="F290" s="22">
        <f>(F286*0.13)+(F287*0.25)+(F288*0.43)+(F289*0.66)</f>
        <v>2915</v>
      </c>
      <c r="G290" s="23">
        <v>439.95</v>
      </c>
      <c r="H290" s="23">
        <f t="shared" si="62"/>
        <v>1282454.25</v>
      </c>
      <c r="I290" s="23">
        <f t="shared" si="63"/>
        <v>569.6</v>
      </c>
      <c r="J290" s="61">
        <f t="shared" si="64"/>
        <v>1660384</v>
      </c>
    </row>
    <row r="291" spans="1:10" x14ac:dyDescent="0.25">
      <c r="A291" s="27" t="s">
        <v>703</v>
      </c>
      <c r="B291" s="20" t="s">
        <v>15</v>
      </c>
      <c r="C291" s="20" t="s">
        <v>406</v>
      </c>
      <c r="D291" s="21" t="s">
        <v>407</v>
      </c>
      <c r="E291" s="20" t="s">
        <v>60</v>
      </c>
      <c r="F291" s="22">
        <f>(F286*0.44)+(F287*0.66)+(F288*0.88)+(F289*1.1)</f>
        <v>6270</v>
      </c>
      <c r="G291" s="23">
        <v>24.6</v>
      </c>
      <c r="H291" s="23">
        <f t="shared" si="62"/>
        <v>154242</v>
      </c>
      <c r="I291" s="23">
        <f t="shared" si="63"/>
        <v>31.85</v>
      </c>
      <c r="J291" s="61">
        <f t="shared" si="64"/>
        <v>199699.5</v>
      </c>
    </row>
    <row r="292" spans="1:10" ht="26.4" x14ac:dyDescent="0.25">
      <c r="A292" s="27" t="s">
        <v>704</v>
      </c>
      <c r="B292" s="20" t="s">
        <v>473</v>
      </c>
      <c r="C292" s="20">
        <v>65002476</v>
      </c>
      <c r="D292" s="21" t="s">
        <v>705</v>
      </c>
      <c r="E292" s="20" t="s">
        <v>27</v>
      </c>
      <c r="F292" s="22">
        <v>250</v>
      </c>
      <c r="G292" s="23">
        <v>95.28</v>
      </c>
      <c r="H292" s="23">
        <f t="shared" si="62"/>
        <v>23820</v>
      </c>
      <c r="I292" s="23">
        <f t="shared" si="63"/>
        <v>123.36</v>
      </c>
      <c r="J292" s="62">
        <f t="shared" si="64"/>
        <v>30840</v>
      </c>
    </row>
    <row r="293" spans="1:10" ht="26.4" x14ac:dyDescent="0.25">
      <c r="A293" s="27" t="s">
        <v>706</v>
      </c>
      <c r="B293" s="20" t="s">
        <v>473</v>
      </c>
      <c r="C293" s="20">
        <v>65002832</v>
      </c>
      <c r="D293" s="21" t="s">
        <v>707</v>
      </c>
      <c r="E293" s="20" t="s">
        <v>63</v>
      </c>
      <c r="F293" s="22">
        <v>20000</v>
      </c>
      <c r="G293" s="23">
        <v>5.13</v>
      </c>
      <c r="H293" s="23">
        <f t="shared" si="62"/>
        <v>102600</v>
      </c>
      <c r="I293" s="23">
        <f t="shared" si="63"/>
        <v>6.64</v>
      </c>
      <c r="J293" s="62">
        <f t="shared" si="64"/>
        <v>132800</v>
      </c>
    </row>
    <row r="294" spans="1:10" ht="26.4" x14ac:dyDescent="0.25">
      <c r="A294" s="27" t="s">
        <v>708</v>
      </c>
      <c r="B294" s="20" t="s">
        <v>473</v>
      </c>
      <c r="C294" s="20">
        <v>65000317</v>
      </c>
      <c r="D294" s="21" t="s">
        <v>709</v>
      </c>
      <c r="E294" s="20" t="s">
        <v>63</v>
      </c>
      <c r="F294" s="22">
        <v>200</v>
      </c>
      <c r="G294" s="23">
        <v>289.92</v>
      </c>
      <c r="H294" s="23">
        <f t="shared" si="62"/>
        <v>57984</v>
      </c>
      <c r="I294" s="23">
        <f t="shared" si="63"/>
        <v>375.36</v>
      </c>
      <c r="J294" s="62">
        <f t="shared" si="64"/>
        <v>75072</v>
      </c>
    </row>
    <row r="295" spans="1:10" ht="26.4" x14ac:dyDescent="0.25">
      <c r="A295" s="27" t="s">
        <v>710</v>
      </c>
      <c r="B295" s="20" t="s">
        <v>473</v>
      </c>
      <c r="C295" s="20">
        <v>65003040</v>
      </c>
      <c r="D295" s="21" t="s">
        <v>711</v>
      </c>
      <c r="E295" s="20" t="s">
        <v>27</v>
      </c>
      <c r="F295" s="22">
        <v>100</v>
      </c>
      <c r="G295" s="23">
        <v>166.34</v>
      </c>
      <c r="H295" s="23">
        <f t="shared" si="62"/>
        <v>16634</v>
      </c>
      <c r="I295" s="23">
        <f t="shared" si="63"/>
        <v>215.36</v>
      </c>
      <c r="J295" s="62">
        <f t="shared" si="64"/>
        <v>21536</v>
      </c>
    </row>
    <row r="296" spans="1:10" ht="26.4" x14ac:dyDescent="0.25">
      <c r="A296" s="27" t="s">
        <v>712</v>
      </c>
      <c r="B296" s="20" t="s">
        <v>473</v>
      </c>
      <c r="C296" s="20">
        <v>65003153</v>
      </c>
      <c r="D296" s="21" t="s">
        <v>713</v>
      </c>
      <c r="E296" s="20" t="s">
        <v>27</v>
      </c>
      <c r="F296" s="22">
        <v>100</v>
      </c>
      <c r="G296" s="23">
        <v>303.49</v>
      </c>
      <c r="H296" s="23">
        <f t="shared" si="62"/>
        <v>30349</v>
      </c>
      <c r="I296" s="23">
        <f t="shared" si="63"/>
        <v>392.93</v>
      </c>
      <c r="J296" s="62">
        <f t="shared" si="64"/>
        <v>39293</v>
      </c>
    </row>
    <row r="297" spans="1:10" ht="26.4" x14ac:dyDescent="0.25">
      <c r="A297" s="27" t="s">
        <v>714</v>
      </c>
      <c r="B297" s="20" t="s">
        <v>473</v>
      </c>
      <c r="C297" s="20">
        <v>65003428</v>
      </c>
      <c r="D297" s="21" t="s">
        <v>715</v>
      </c>
      <c r="E297" s="20" t="s">
        <v>63</v>
      </c>
      <c r="F297" s="22">
        <v>200</v>
      </c>
      <c r="G297" s="23">
        <v>146.35</v>
      </c>
      <c r="H297" s="23">
        <f t="shared" si="62"/>
        <v>29270</v>
      </c>
      <c r="I297" s="23">
        <f t="shared" si="63"/>
        <v>189.48</v>
      </c>
      <c r="J297" s="62">
        <f t="shared" si="64"/>
        <v>37896</v>
      </c>
    </row>
    <row r="298" spans="1:10" ht="26.4" x14ac:dyDescent="0.25">
      <c r="A298" s="27" t="s">
        <v>716</v>
      </c>
      <c r="B298" s="20" t="s">
        <v>473</v>
      </c>
      <c r="C298" s="20">
        <v>65003429</v>
      </c>
      <c r="D298" s="21" t="s">
        <v>717</v>
      </c>
      <c r="E298" s="20" t="s">
        <v>27</v>
      </c>
      <c r="F298" s="22">
        <v>100</v>
      </c>
      <c r="G298" s="23">
        <v>440.54</v>
      </c>
      <c r="H298" s="23">
        <f t="shared" si="62"/>
        <v>44054</v>
      </c>
      <c r="I298" s="23">
        <f t="shared" si="63"/>
        <v>570.37</v>
      </c>
      <c r="J298" s="62">
        <f t="shared" si="64"/>
        <v>57037</v>
      </c>
    </row>
    <row r="299" spans="1:10" ht="26.4" x14ac:dyDescent="0.25">
      <c r="A299" s="27" t="s">
        <v>718</v>
      </c>
      <c r="B299" s="20" t="s">
        <v>473</v>
      </c>
      <c r="C299" s="20">
        <v>65003430</v>
      </c>
      <c r="D299" s="21" t="s">
        <v>719</v>
      </c>
      <c r="E299" s="20" t="s">
        <v>63</v>
      </c>
      <c r="F299" s="22">
        <v>200</v>
      </c>
      <c r="G299" s="23">
        <v>170.43</v>
      </c>
      <c r="H299" s="23">
        <f t="shared" si="62"/>
        <v>34086</v>
      </c>
      <c r="I299" s="23">
        <f t="shared" si="63"/>
        <v>220.66</v>
      </c>
      <c r="J299" s="62">
        <f t="shared" si="64"/>
        <v>44132</v>
      </c>
    </row>
    <row r="300" spans="1:10" ht="26.4" x14ac:dyDescent="0.25">
      <c r="A300" s="27" t="s">
        <v>720</v>
      </c>
      <c r="B300" s="20" t="s">
        <v>473</v>
      </c>
      <c r="C300" s="20">
        <v>65003808</v>
      </c>
      <c r="D300" s="21" t="s">
        <v>721</v>
      </c>
      <c r="E300" s="20" t="s">
        <v>27</v>
      </c>
      <c r="F300" s="22">
        <v>100</v>
      </c>
      <c r="G300" s="23">
        <v>789.57</v>
      </c>
      <c r="H300" s="23">
        <f t="shared" si="62"/>
        <v>78957</v>
      </c>
      <c r="I300" s="23">
        <f t="shared" si="63"/>
        <v>1022.26</v>
      </c>
      <c r="J300" s="62">
        <f t="shared" si="64"/>
        <v>102226</v>
      </c>
    </row>
    <row r="301" spans="1:10" ht="26.4" x14ac:dyDescent="0.25">
      <c r="A301" s="27" t="s">
        <v>722</v>
      </c>
      <c r="B301" s="20" t="s">
        <v>473</v>
      </c>
      <c r="C301" s="20">
        <v>65003809</v>
      </c>
      <c r="D301" s="21" t="s">
        <v>723</v>
      </c>
      <c r="E301" s="20" t="s">
        <v>63</v>
      </c>
      <c r="F301" s="22">
        <v>200</v>
      </c>
      <c r="G301" s="23">
        <v>279.74</v>
      </c>
      <c r="H301" s="23">
        <f t="shared" si="62"/>
        <v>55948</v>
      </c>
      <c r="I301" s="23">
        <f t="shared" si="63"/>
        <v>362.18</v>
      </c>
      <c r="J301" s="62">
        <f t="shared" si="64"/>
        <v>72436</v>
      </c>
    </row>
    <row r="302" spans="1:10" ht="39.6" x14ac:dyDescent="0.25">
      <c r="A302" s="27" t="s">
        <v>724</v>
      </c>
      <c r="B302" s="20" t="s">
        <v>473</v>
      </c>
      <c r="C302" s="20">
        <v>65003165</v>
      </c>
      <c r="D302" s="21" t="s">
        <v>725</v>
      </c>
      <c r="E302" s="20" t="s">
        <v>27</v>
      </c>
      <c r="F302" s="22">
        <v>100</v>
      </c>
      <c r="G302" s="23">
        <v>361.49</v>
      </c>
      <c r="H302" s="23">
        <f t="shared" si="62"/>
        <v>36149</v>
      </c>
      <c r="I302" s="23">
        <f t="shared" si="63"/>
        <v>468.02</v>
      </c>
      <c r="J302" s="62">
        <f t="shared" si="64"/>
        <v>46802</v>
      </c>
    </row>
    <row r="303" spans="1:10" ht="39.6" x14ac:dyDescent="0.25">
      <c r="A303" s="27" t="s">
        <v>726</v>
      </c>
      <c r="B303" s="20" t="s">
        <v>473</v>
      </c>
      <c r="C303" s="20">
        <v>65003166</v>
      </c>
      <c r="D303" s="21" t="s">
        <v>727</v>
      </c>
      <c r="E303" s="20" t="s">
        <v>63</v>
      </c>
      <c r="F303" s="22">
        <v>200</v>
      </c>
      <c r="G303" s="23">
        <v>131.46</v>
      </c>
      <c r="H303" s="23">
        <f t="shared" si="62"/>
        <v>26292</v>
      </c>
      <c r="I303" s="23">
        <f t="shared" si="63"/>
        <v>170.2</v>
      </c>
      <c r="J303" s="62">
        <f t="shared" si="64"/>
        <v>34040</v>
      </c>
    </row>
    <row r="304" spans="1:10" ht="39.6" x14ac:dyDescent="0.25">
      <c r="A304" s="27" t="s">
        <v>728</v>
      </c>
      <c r="B304" s="20" t="s">
        <v>473</v>
      </c>
      <c r="C304" s="20">
        <v>65003437</v>
      </c>
      <c r="D304" s="21" t="s">
        <v>729</v>
      </c>
      <c r="E304" s="20" t="s">
        <v>27</v>
      </c>
      <c r="F304" s="22">
        <v>100</v>
      </c>
      <c r="G304" s="23">
        <v>526.24</v>
      </c>
      <c r="H304" s="23">
        <f>ROUND(F304*G304,2)</f>
        <v>52624</v>
      </c>
      <c r="I304" s="23">
        <f t="shared" si="63"/>
        <v>681.32</v>
      </c>
      <c r="J304" s="62">
        <f t="shared" si="64"/>
        <v>68132</v>
      </c>
    </row>
    <row r="305" spans="1:10" ht="26.4" x14ac:dyDescent="0.25">
      <c r="A305" s="27" t="s">
        <v>730</v>
      </c>
      <c r="B305" s="20" t="s">
        <v>473</v>
      </c>
      <c r="C305" s="20">
        <v>65003438</v>
      </c>
      <c r="D305" s="21" t="s">
        <v>731</v>
      </c>
      <c r="E305" s="20" t="s">
        <v>63</v>
      </c>
      <c r="F305" s="22">
        <v>200</v>
      </c>
      <c r="G305" s="23">
        <v>201.37</v>
      </c>
      <c r="H305" s="23">
        <f>ROUND(F305*G305,2)</f>
        <v>40274</v>
      </c>
      <c r="I305" s="23">
        <f t="shared" si="63"/>
        <v>260.70999999999998</v>
      </c>
      <c r="J305" s="62">
        <f t="shared" si="64"/>
        <v>52142</v>
      </c>
    </row>
    <row r="306" spans="1:10" ht="39.6" x14ac:dyDescent="0.25">
      <c r="A306" s="27" t="s">
        <v>732</v>
      </c>
      <c r="B306" s="20" t="s">
        <v>473</v>
      </c>
      <c r="C306" s="20">
        <v>65003812</v>
      </c>
      <c r="D306" s="21" t="s">
        <v>733</v>
      </c>
      <c r="E306" s="20" t="s">
        <v>27</v>
      </c>
      <c r="F306" s="22">
        <v>100</v>
      </c>
      <c r="G306" s="23">
        <v>897.68</v>
      </c>
      <c r="H306" s="23">
        <f>ROUND(F306*G306,2)</f>
        <v>89768</v>
      </c>
      <c r="I306" s="23">
        <f t="shared" si="63"/>
        <v>1162.23</v>
      </c>
      <c r="J306" s="62">
        <f t="shared" si="64"/>
        <v>116223</v>
      </c>
    </row>
    <row r="307" spans="1:10" ht="39.6" x14ac:dyDescent="0.25">
      <c r="A307" s="27" t="s">
        <v>734</v>
      </c>
      <c r="B307" s="20" t="s">
        <v>473</v>
      </c>
      <c r="C307" s="20">
        <v>65003813</v>
      </c>
      <c r="D307" s="21" t="s">
        <v>735</v>
      </c>
      <c r="E307" s="20" t="s">
        <v>63</v>
      </c>
      <c r="F307" s="22">
        <v>200</v>
      </c>
      <c r="G307" s="23">
        <v>318.52999999999997</v>
      </c>
      <c r="H307" s="23">
        <f>ROUND(F307*G307,2)</f>
        <v>63706</v>
      </c>
      <c r="I307" s="23">
        <f t="shared" si="63"/>
        <v>412.4</v>
      </c>
      <c r="J307" s="62">
        <f t="shared" si="64"/>
        <v>82480</v>
      </c>
    </row>
    <row r="308" spans="1:10" ht="39.6" x14ac:dyDescent="0.25">
      <c r="A308" s="27" t="s">
        <v>736</v>
      </c>
      <c r="B308" s="20" t="s">
        <v>473</v>
      </c>
      <c r="C308" s="20">
        <v>65003177</v>
      </c>
      <c r="D308" s="21" t="s">
        <v>737</v>
      </c>
      <c r="E308" s="20" t="s">
        <v>27</v>
      </c>
      <c r="F308" s="22">
        <v>100</v>
      </c>
      <c r="G308" s="23">
        <v>302.10000000000002</v>
      </c>
      <c r="H308" s="23">
        <f t="shared" si="62"/>
        <v>30210</v>
      </c>
      <c r="I308" s="23">
        <f t="shared" si="63"/>
        <v>391.13</v>
      </c>
      <c r="J308" s="62">
        <f t="shared" si="64"/>
        <v>39113</v>
      </c>
    </row>
    <row r="309" spans="1:10" ht="26.4" x14ac:dyDescent="0.25">
      <c r="A309" s="27" t="s">
        <v>738</v>
      </c>
      <c r="B309" s="20" t="s">
        <v>473</v>
      </c>
      <c r="C309" s="20">
        <v>65003178</v>
      </c>
      <c r="D309" s="21" t="s">
        <v>739</v>
      </c>
      <c r="E309" s="20" t="s">
        <v>63</v>
      </c>
      <c r="F309" s="22">
        <v>200</v>
      </c>
      <c r="G309" s="23">
        <v>105.73</v>
      </c>
      <c r="H309" s="23">
        <f t="shared" si="62"/>
        <v>21146</v>
      </c>
      <c r="I309" s="23">
        <f t="shared" si="63"/>
        <v>136.88999999999999</v>
      </c>
      <c r="J309" s="62">
        <f t="shared" si="64"/>
        <v>27378</v>
      </c>
    </row>
    <row r="310" spans="1:10" x14ac:dyDescent="0.25">
      <c r="A310" s="27" t="s">
        <v>740</v>
      </c>
      <c r="B310" s="20" t="s">
        <v>473</v>
      </c>
      <c r="C310" s="20">
        <v>65003057</v>
      </c>
      <c r="D310" s="21" t="s">
        <v>741</v>
      </c>
      <c r="E310" s="20" t="s">
        <v>27</v>
      </c>
      <c r="F310" s="22">
        <v>100</v>
      </c>
      <c r="G310" s="23">
        <v>156.53</v>
      </c>
      <c r="H310" s="23">
        <f t="shared" si="62"/>
        <v>15653</v>
      </c>
      <c r="I310" s="23">
        <f t="shared" si="63"/>
        <v>202.66</v>
      </c>
      <c r="J310" s="62">
        <f t="shared" si="64"/>
        <v>20266</v>
      </c>
    </row>
    <row r="311" spans="1:10" x14ac:dyDescent="0.25">
      <c r="A311" s="27" t="s">
        <v>742</v>
      </c>
      <c r="B311" s="20" t="s">
        <v>473</v>
      </c>
      <c r="C311" s="20">
        <v>65003577</v>
      </c>
      <c r="D311" s="21" t="s">
        <v>743</v>
      </c>
      <c r="E311" s="20" t="s">
        <v>27</v>
      </c>
      <c r="F311" s="22">
        <v>100</v>
      </c>
      <c r="G311" s="23">
        <v>234.41</v>
      </c>
      <c r="H311" s="23">
        <f t="shared" si="62"/>
        <v>23441</v>
      </c>
      <c r="I311" s="23">
        <f t="shared" si="63"/>
        <v>303.49</v>
      </c>
      <c r="J311" s="62">
        <f t="shared" si="64"/>
        <v>30349</v>
      </c>
    </row>
    <row r="312" spans="1:10" ht="39.6" x14ac:dyDescent="0.25">
      <c r="A312" s="27" t="s">
        <v>744</v>
      </c>
      <c r="B312" s="20" t="s">
        <v>473</v>
      </c>
      <c r="C312" s="20">
        <v>65003099</v>
      </c>
      <c r="D312" s="21" t="s">
        <v>745</v>
      </c>
      <c r="E312" s="20" t="s">
        <v>27</v>
      </c>
      <c r="F312" s="22">
        <v>100</v>
      </c>
      <c r="G312" s="23">
        <v>569.71</v>
      </c>
      <c r="H312" s="23">
        <f t="shared" si="62"/>
        <v>56971</v>
      </c>
      <c r="I312" s="23">
        <f t="shared" si="63"/>
        <v>737.6</v>
      </c>
      <c r="J312" s="62">
        <f t="shared" si="64"/>
        <v>73760</v>
      </c>
    </row>
    <row r="313" spans="1:10" ht="39.6" x14ac:dyDescent="0.25">
      <c r="A313" s="27" t="s">
        <v>746</v>
      </c>
      <c r="B313" s="20" t="s">
        <v>473</v>
      </c>
      <c r="C313" s="20">
        <v>65003100</v>
      </c>
      <c r="D313" s="21" t="s">
        <v>747</v>
      </c>
      <c r="E313" s="20" t="s">
        <v>63</v>
      </c>
      <c r="F313" s="22">
        <v>200</v>
      </c>
      <c r="G313" s="23">
        <v>94.56</v>
      </c>
      <c r="H313" s="23">
        <f t="shared" si="62"/>
        <v>18912</v>
      </c>
      <c r="I313" s="23">
        <f t="shared" si="63"/>
        <v>122.43</v>
      </c>
      <c r="J313" s="62">
        <f t="shared" si="64"/>
        <v>24486</v>
      </c>
    </row>
    <row r="314" spans="1:10" ht="39.6" x14ac:dyDescent="0.25">
      <c r="A314" s="27" t="s">
        <v>748</v>
      </c>
      <c r="B314" s="20" t="s">
        <v>473</v>
      </c>
      <c r="C314" s="20">
        <v>65003466</v>
      </c>
      <c r="D314" s="21" t="s">
        <v>749</v>
      </c>
      <c r="E314" s="20" t="s">
        <v>27</v>
      </c>
      <c r="F314" s="22">
        <v>100</v>
      </c>
      <c r="G314" s="23">
        <v>909.16</v>
      </c>
      <c r="H314" s="23">
        <f t="shared" si="62"/>
        <v>90916</v>
      </c>
      <c r="I314" s="23">
        <f t="shared" si="63"/>
        <v>1177.0899999999999</v>
      </c>
      <c r="J314" s="62">
        <f t="shared" si="64"/>
        <v>117709</v>
      </c>
    </row>
    <row r="315" spans="1:10" ht="39.6" x14ac:dyDescent="0.25">
      <c r="A315" s="27" t="s">
        <v>750</v>
      </c>
      <c r="B315" s="20" t="s">
        <v>473</v>
      </c>
      <c r="C315" s="20">
        <v>65003467</v>
      </c>
      <c r="D315" s="21" t="s">
        <v>751</v>
      </c>
      <c r="E315" s="20" t="s">
        <v>63</v>
      </c>
      <c r="F315" s="22">
        <v>200</v>
      </c>
      <c r="G315" s="23">
        <v>167.46</v>
      </c>
      <c r="H315" s="23">
        <f t="shared" si="62"/>
        <v>33492</v>
      </c>
      <c r="I315" s="23">
        <f t="shared" si="63"/>
        <v>216.81</v>
      </c>
      <c r="J315" s="62">
        <f t="shared" si="64"/>
        <v>43362</v>
      </c>
    </row>
    <row r="316" spans="1:10" ht="39.6" x14ac:dyDescent="0.25">
      <c r="A316" s="27" t="s">
        <v>752</v>
      </c>
      <c r="B316" s="20" t="s">
        <v>473</v>
      </c>
      <c r="C316" s="20">
        <v>65003826</v>
      </c>
      <c r="D316" s="21" t="s">
        <v>753</v>
      </c>
      <c r="E316" s="20" t="s">
        <v>27</v>
      </c>
      <c r="F316" s="22">
        <v>100</v>
      </c>
      <c r="G316" s="23">
        <v>1603.11</v>
      </c>
      <c r="H316" s="23">
        <f t="shared" si="62"/>
        <v>160311</v>
      </c>
      <c r="I316" s="23">
        <f t="shared" si="63"/>
        <v>2075.5500000000002</v>
      </c>
      <c r="J316" s="62">
        <f t="shared" si="64"/>
        <v>207555</v>
      </c>
    </row>
    <row r="317" spans="1:10" ht="39.6" x14ac:dyDescent="0.25">
      <c r="A317" s="27" t="s">
        <v>754</v>
      </c>
      <c r="B317" s="20" t="s">
        <v>473</v>
      </c>
      <c r="C317" s="20">
        <v>65003827</v>
      </c>
      <c r="D317" s="21" t="s">
        <v>755</v>
      </c>
      <c r="E317" s="20" t="s">
        <v>63</v>
      </c>
      <c r="F317" s="22">
        <v>200</v>
      </c>
      <c r="G317" s="23">
        <v>302.57</v>
      </c>
      <c r="H317" s="23">
        <f t="shared" si="62"/>
        <v>60514</v>
      </c>
      <c r="I317" s="23">
        <f t="shared" si="63"/>
        <v>391.74</v>
      </c>
      <c r="J317" s="62">
        <f t="shared" si="64"/>
        <v>78348</v>
      </c>
    </row>
    <row r="318" spans="1:10" ht="26.4" x14ac:dyDescent="0.25">
      <c r="A318" s="27" t="s">
        <v>756</v>
      </c>
      <c r="B318" s="20" t="s">
        <v>473</v>
      </c>
      <c r="C318" s="20">
        <v>65003105</v>
      </c>
      <c r="D318" s="21" t="s">
        <v>757</v>
      </c>
      <c r="E318" s="20" t="s">
        <v>27</v>
      </c>
      <c r="F318" s="22">
        <v>100</v>
      </c>
      <c r="G318" s="23">
        <v>622.19000000000005</v>
      </c>
      <c r="H318" s="23">
        <f t="shared" si="62"/>
        <v>62219</v>
      </c>
      <c r="I318" s="23">
        <f t="shared" si="63"/>
        <v>805.55</v>
      </c>
      <c r="J318" s="62">
        <f t="shared" si="64"/>
        <v>80555</v>
      </c>
    </row>
    <row r="319" spans="1:10" ht="26.4" x14ac:dyDescent="0.25">
      <c r="A319" s="27" t="s">
        <v>758</v>
      </c>
      <c r="B319" s="20" t="s">
        <v>473</v>
      </c>
      <c r="C319" s="20">
        <v>65003106</v>
      </c>
      <c r="D319" s="21" t="s">
        <v>759</v>
      </c>
      <c r="E319" s="20" t="s">
        <v>63</v>
      </c>
      <c r="F319" s="22">
        <v>200</v>
      </c>
      <c r="G319" s="23">
        <v>102.53</v>
      </c>
      <c r="H319" s="23">
        <f t="shared" si="62"/>
        <v>20506</v>
      </c>
      <c r="I319" s="23">
        <f t="shared" si="63"/>
        <v>132.75</v>
      </c>
      <c r="J319" s="62">
        <f t="shared" si="64"/>
        <v>26550</v>
      </c>
    </row>
    <row r="320" spans="1:10" ht="26.4" x14ac:dyDescent="0.25">
      <c r="A320" s="27" t="s">
        <v>760</v>
      </c>
      <c r="B320" s="20" t="s">
        <v>473</v>
      </c>
      <c r="C320" s="20">
        <v>65003470</v>
      </c>
      <c r="D320" s="21" t="s">
        <v>761</v>
      </c>
      <c r="E320" s="20" t="s">
        <v>27</v>
      </c>
      <c r="F320" s="22">
        <v>100</v>
      </c>
      <c r="G320" s="23">
        <v>994.62</v>
      </c>
      <c r="H320" s="23">
        <f t="shared" si="62"/>
        <v>99462</v>
      </c>
      <c r="I320" s="23">
        <f t="shared" si="63"/>
        <v>1287.73</v>
      </c>
      <c r="J320" s="62">
        <f t="shared" si="64"/>
        <v>128773</v>
      </c>
    </row>
    <row r="321" spans="1:10" ht="39.6" x14ac:dyDescent="0.25">
      <c r="A321" s="27" t="s">
        <v>762</v>
      </c>
      <c r="B321" s="20" t="s">
        <v>473</v>
      </c>
      <c r="C321" s="20">
        <v>65003471</v>
      </c>
      <c r="D321" s="21" t="s">
        <v>763</v>
      </c>
      <c r="E321" s="20" t="s">
        <v>63</v>
      </c>
      <c r="F321" s="22">
        <v>200</v>
      </c>
      <c r="G321" s="23">
        <v>180.28</v>
      </c>
      <c r="H321" s="23">
        <f t="shared" si="62"/>
        <v>36056</v>
      </c>
      <c r="I321" s="23">
        <f t="shared" si="63"/>
        <v>233.41</v>
      </c>
      <c r="J321" s="62">
        <f t="shared" si="64"/>
        <v>46682</v>
      </c>
    </row>
    <row r="322" spans="1:10" ht="26.4" x14ac:dyDescent="0.25">
      <c r="A322" s="27" t="s">
        <v>764</v>
      </c>
      <c r="B322" s="20" t="s">
        <v>473</v>
      </c>
      <c r="C322" s="20">
        <v>65003111</v>
      </c>
      <c r="D322" s="21" t="s">
        <v>765</v>
      </c>
      <c r="E322" s="20" t="s">
        <v>27</v>
      </c>
      <c r="F322" s="22">
        <v>100</v>
      </c>
      <c r="G322" s="23">
        <v>698.32</v>
      </c>
      <c r="H322" s="23">
        <f t="shared" si="62"/>
        <v>69832</v>
      </c>
      <c r="I322" s="23">
        <f t="shared" si="63"/>
        <v>904.11</v>
      </c>
      <c r="J322" s="62">
        <f t="shared" si="64"/>
        <v>90411</v>
      </c>
    </row>
    <row r="323" spans="1:10" ht="26.4" x14ac:dyDescent="0.25">
      <c r="A323" s="27" t="s">
        <v>766</v>
      </c>
      <c r="B323" s="20" t="s">
        <v>473</v>
      </c>
      <c r="C323" s="20">
        <v>65003112</v>
      </c>
      <c r="D323" s="21" t="s">
        <v>767</v>
      </c>
      <c r="E323" s="20" t="s">
        <v>63</v>
      </c>
      <c r="F323" s="22">
        <v>200</v>
      </c>
      <c r="G323" s="23">
        <v>115</v>
      </c>
      <c r="H323" s="23">
        <f t="shared" si="62"/>
        <v>23000</v>
      </c>
      <c r="I323" s="23">
        <f t="shared" si="63"/>
        <v>148.88999999999999</v>
      </c>
      <c r="J323" s="62">
        <f t="shared" si="64"/>
        <v>29778</v>
      </c>
    </row>
    <row r="324" spans="1:10" ht="39.6" x14ac:dyDescent="0.25">
      <c r="A324" s="27" t="s">
        <v>768</v>
      </c>
      <c r="B324" s="20" t="s">
        <v>473</v>
      </c>
      <c r="C324" s="20">
        <v>65003474</v>
      </c>
      <c r="D324" s="21" t="s">
        <v>769</v>
      </c>
      <c r="E324" s="20" t="s">
        <v>27</v>
      </c>
      <c r="F324" s="22">
        <v>100</v>
      </c>
      <c r="G324" s="23">
        <v>1117.54</v>
      </c>
      <c r="H324" s="23">
        <f t="shared" si="62"/>
        <v>111754</v>
      </c>
      <c r="I324" s="23">
        <f t="shared" si="63"/>
        <v>1446.88</v>
      </c>
      <c r="J324" s="62">
        <f t="shared" si="64"/>
        <v>144688</v>
      </c>
    </row>
    <row r="325" spans="1:10" ht="39.6" x14ac:dyDescent="0.25">
      <c r="A325" s="27" t="s">
        <v>770</v>
      </c>
      <c r="B325" s="20" t="s">
        <v>473</v>
      </c>
      <c r="C325" s="20">
        <v>65003475</v>
      </c>
      <c r="D325" s="21" t="s">
        <v>771</v>
      </c>
      <c r="E325" s="20" t="s">
        <v>63</v>
      </c>
      <c r="F325" s="22">
        <v>200</v>
      </c>
      <c r="G325" s="23">
        <v>199.86</v>
      </c>
      <c r="H325" s="23">
        <f t="shared" si="62"/>
        <v>39972</v>
      </c>
      <c r="I325" s="23">
        <f t="shared" si="63"/>
        <v>258.76</v>
      </c>
      <c r="J325" s="62">
        <f t="shared" si="64"/>
        <v>51752</v>
      </c>
    </row>
    <row r="326" spans="1:10" ht="39.6" x14ac:dyDescent="0.25">
      <c r="A326" s="27" t="s">
        <v>772</v>
      </c>
      <c r="B326" s="20" t="s">
        <v>473</v>
      </c>
      <c r="C326" s="20">
        <v>65003830</v>
      </c>
      <c r="D326" s="21" t="s">
        <v>773</v>
      </c>
      <c r="E326" s="20" t="s">
        <v>27</v>
      </c>
      <c r="F326" s="22">
        <v>100</v>
      </c>
      <c r="G326" s="23">
        <v>1885.56</v>
      </c>
      <c r="H326" s="23">
        <f t="shared" si="62"/>
        <v>188556</v>
      </c>
      <c r="I326" s="23">
        <f t="shared" si="63"/>
        <v>2441.23</v>
      </c>
      <c r="J326" s="62">
        <f t="shared" si="64"/>
        <v>244123</v>
      </c>
    </row>
    <row r="327" spans="1:10" ht="39.6" x14ac:dyDescent="0.25">
      <c r="A327" s="27" t="s">
        <v>774</v>
      </c>
      <c r="B327" s="20" t="s">
        <v>473</v>
      </c>
      <c r="C327" s="20">
        <v>65003831</v>
      </c>
      <c r="D327" s="21" t="s">
        <v>775</v>
      </c>
      <c r="E327" s="20" t="s">
        <v>63</v>
      </c>
      <c r="F327" s="22">
        <v>200</v>
      </c>
      <c r="G327" s="23">
        <v>346.08</v>
      </c>
      <c r="H327" s="23">
        <f t="shared" si="62"/>
        <v>69216</v>
      </c>
      <c r="I327" s="23">
        <f t="shared" si="63"/>
        <v>448.07</v>
      </c>
      <c r="J327" s="62">
        <f t="shared" si="64"/>
        <v>89614</v>
      </c>
    </row>
    <row r="328" spans="1:10" ht="26.4" x14ac:dyDescent="0.25">
      <c r="A328" s="27" t="s">
        <v>776</v>
      </c>
      <c r="B328" s="20" t="s">
        <v>473</v>
      </c>
      <c r="C328" s="20">
        <v>65003075</v>
      </c>
      <c r="D328" s="21" t="s">
        <v>777</v>
      </c>
      <c r="E328" s="20" t="s">
        <v>27</v>
      </c>
      <c r="F328" s="22">
        <v>100</v>
      </c>
      <c r="G328" s="23">
        <v>594.70000000000005</v>
      </c>
      <c r="H328" s="23">
        <f t="shared" si="62"/>
        <v>59470</v>
      </c>
      <c r="I328" s="23">
        <f t="shared" si="63"/>
        <v>769.96</v>
      </c>
      <c r="J328" s="62">
        <f t="shared" si="64"/>
        <v>76996</v>
      </c>
    </row>
    <row r="329" spans="1:10" ht="26.4" x14ac:dyDescent="0.25">
      <c r="A329" s="27" t="s">
        <v>778</v>
      </c>
      <c r="B329" s="20" t="s">
        <v>473</v>
      </c>
      <c r="C329" s="20">
        <v>65003410</v>
      </c>
      <c r="D329" s="21" t="s">
        <v>779</v>
      </c>
      <c r="E329" s="20" t="s">
        <v>27</v>
      </c>
      <c r="F329" s="22">
        <v>100</v>
      </c>
      <c r="G329" s="23">
        <v>786.29</v>
      </c>
      <c r="H329" s="23">
        <f t="shared" si="62"/>
        <v>78629</v>
      </c>
      <c r="I329" s="23">
        <f t="shared" si="63"/>
        <v>1018.01</v>
      </c>
      <c r="J329" s="62">
        <f t="shared" si="64"/>
        <v>101801</v>
      </c>
    </row>
    <row r="330" spans="1:10" ht="39.6" x14ac:dyDescent="0.25">
      <c r="A330" s="27" t="s">
        <v>780</v>
      </c>
      <c r="B330" s="20" t="s">
        <v>473</v>
      </c>
      <c r="C330" s="20">
        <v>65003038</v>
      </c>
      <c r="D330" s="21" t="s">
        <v>781</v>
      </c>
      <c r="E330" s="20" t="s">
        <v>23</v>
      </c>
      <c r="F330" s="22">
        <v>8000</v>
      </c>
      <c r="G330" s="23">
        <v>252.23</v>
      </c>
      <c r="H330" s="23">
        <f t="shared" si="62"/>
        <v>2017840</v>
      </c>
      <c r="I330" s="23">
        <f t="shared" si="63"/>
        <v>326.56</v>
      </c>
      <c r="J330" s="62">
        <f t="shared" si="64"/>
        <v>2612480</v>
      </c>
    </row>
    <row r="331" spans="1:10" x14ac:dyDescent="0.25">
      <c r="A331" s="27" t="s">
        <v>782</v>
      </c>
      <c r="B331" s="20" t="s">
        <v>141</v>
      </c>
      <c r="C331" s="20">
        <v>99063</v>
      </c>
      <c r="D331" s="21" t="s">
        <v>783</v>
      </c>
      <c r="E331" s="20" t="s">
        <v>63</v>
      </c>
      <c r="F331" s="22">
        <v>20000</v>
      </c>
      <c r="G331" s="23">
        <v>5.55</v>
      </c>
      <c r="H331" s="23">
        <f t="shared" si="62"/>
        <v>111000</v>
      </c>
      <c r="I331" s="23">
        <f t="shared" si="63"/>
        <v>7.19</v>
      </c>
      <c r="J331" s="62">
        <f t="shared" si="64"/>
        <v>143800</v>
      </c>
    </row>
    <row r="332" spans="1:10" x14ac:dyDescent="0.25">
      <c r="A332" s="65" t="s">
        <v>784</v>
      </c>
      <c r="B332" s="66"/>
      <c r="C332" s="66"/>
      <c r="D332" s="66"/>
      <c r="E332" s="66"/>
      <c r="F332" s="66"/>
      <c r="G332" s="66"/>
      <c r="H332" s="66"/>
      <c r="I332" s="66"/>
      <c r="J332" s="63">
        <f>SUM(J282:J331)</f>
        <v>11380384.5</v>
      </c>
    </row>
    <row r="333" spans="1:10" x14ac:dyDescent="0.25">
      <c r="A333" s="27"/>
      <c r="B333" s="28"/>
      <c r="C333" s="28"/>
      <c r="D333" s="29"/>
      <c r="E333" s="28"/>
      <c r="F333" s="30"/>
      <c r="G333" s="31"/>
      <c r="H333" s="31"/>
      <c r="I333" s="31"/>
      <c r="J333" s="31"/>
    </row>
    <row r="334" spans="1:10" x14ac:dyDescent="0.25">
      <c r="A334" s="14">
        <v>12</v>
      </c>
      <c r="B334" s="38" t="s">
        <v>785</v>
      </c>
      <c r="C334" s="16"/>
      <c r="D334" s="17"/>
      <c r="E334" s="16"/>
      <c r="F334" s="18"/>
      <c r="G334" s="19"/>
      <c r="H334" s="19"/>
      <c r="I334" s="19"/>
      <c r="J334" s="19"/>
    </row>
    <row r="335" spans="1:10" x14ac:dyDescent="0.25">
      <c r="A335" s="27" t="s">
        <v>786</v>
      </c>
      <c r="B335" s="20" t="s">
        <v>141</v>
      </c>
      <c r="C335" s="20">
        <v>90776</v>
      </c>
      <c r="D335" s="21" t="s">
        <v>146</v>
      </c>
      <c r="E335" s="20" t="s">
        <v>23</v>
      </c>
      <c r="F335" s="22">
        <f>4*(220*12)</f>
        <v>10560</v>
      </c>
      <c r="G335" s="23">
        <v>41.79</v>
      </c>
      <c r="H335" s="23">
        <f t="shared" ref="H335:H345" si="65">ROUND(F335*G335,2)</f>
        <v>441302.4</v>
      </c>
      <c r="I335" s="23">
        <f t="shared" ref="I335:I345" si="66">ROUND(G335*(1+$J$4),2)</f>
        <v>54.11</v>
      </c>
      <c r="J335" s="62">
        <f t="shared" ref="J335:J345" si="67">ROUND(F335*I335,2)</f>
        <v>571401.6</v>
      </c>
    </row>
    <row r="336" spans="1:10" x14ac:dyDescent="0.25">
      <c r="A336" s="27" t="s">
        <v>787</v>
      </c>
      <c r="B336" s="20" t="s">
        <v>20</v>
      </c>
      <c r="C336" s="20" t="s">
        <v>788</v>
      </c>
      <c r="D336" s="21" t="s">
        <v>789</v>
      </c>
      <c r="E336" s="20" t="s">
        <v>23</v>
      </c>
      <c r="F336" s="24">
        <f>24*(234*12)</f>
        <v>67392</v>
      </c>
      <c r="G336" s="23">
        <v>15.41</v>
      </c>
      <c r="H336" s="25">
        <f t="shared" si="65"/>
        <v>1038510.72</v>
      </c>
      <c r="I336" s="25">
        <f t="shared" si="66"/>
        <v>19.95</v>
      </c>
      <c r="J336" s="62">
        <f t="shared" si="67"/>
        <v>1344470.4</v>
      </c>
    </row>
    <row r="337" spans="1:10" x14ac:dyDescent="0.25">
      <c r="A337" s="27" t="s">
        <v>790</v>
      </c>
      <c r="B337" s="20" t="s">
        <v>20</v>
      </c>
      <c r="C337" s="20" t="s">
        <v>791</v>
      </c>
      <c r="D337" s="21" t="s">
        <v>792</v>
      </c>
      <c r="E337" s="20" t="s">
        <v>23</v>
      </c>
      <c r="F337" s="24">
        <f>24*(234*12)</f>
        <v>67392</v>
      </c>
      <c r="G337" s="23">
        <v>16.41</v>
      </c>
      <c r="H337" s="25">
        <f t="shared" si="65"/>
        <v>1105902.72</v>
      </c>
      <c r="I337" s="25">
        <f t="shared" si="66"/>
        <v>21.25</v>
      </c>
      <c r="J337" s="62">
        <f t="shared" si="67"/>
        <v>1432080</v>
      </c>
    </row>
    <row r="338" spans="1:10" x14ac:dyDescent="0.25">
      <c r="A338" s="27" t="s">
        <v>793</v>
      </c>
      <c r="B338" s="20" t="s">
        <v>20</v>
      </c>
      <c r="C338" s="20" t="s">
        <v>794</v>
      </c>
      <c r="D338" s="21" t="s">
        <v>795</v>
      </c>
      <c r="E338" s="20" t="s">
        <v>23</v>
      </c>
      <c r="F338" s="24">
        <f t="shared" ref="F338:F343" si="68">4*(234*12)</f>
        <v>11232</v>
      </c>
      <c r="G338" s="23">
        <v>20.59</v>
      </c>
      <c r="H338" s="25">
        <f t="shared" si="65"/>
        <v>231266.88</v>
      </c>
      <c r="I338" s="25">
        <f t="shared" si="66"/>
        <v>26.66</v>
      </c>
      <c r="J338" s="62">
        <f t="shared" si="67"/>
        <v>299445.12</v>
      </c>
    </row>
    <row r="339" spans="1:10" x14ac:dyDescent="0.25">
      <c r="A339" s="27" t="s">
        <v>796</v>
      </c>
      <c r="B339" s="20" t="s">
        <v>20</v>
      </c>
      <c r="C339" s="20" t="s">
        <v>797</v>
      </c>
      <c r="D339" s="21" t="s">
        <v>798</v>
      </c>
      <c r="E339" s="20" t="s">
        <v>23</v>
      </c>
      <c r="F339" s="24">
        <f t="shared" si="68"/>
        <v>11232</v>
      </c>
      <c r="G339" s="23">
        <v>14.42</v>
      </c>
      <c r="H339" s="25">
        <f t="shared" si="65"/>
        <v>161965.44</v>
      </c>
      <c r="I339" s="25">
        <f t="shared" si="66"/>
        <v>18.670000000000002</v>
      </c>
      <c r="J339" s="62">
        <f t="shared" si="67"/>
        <v>209701.44</v>
      </c>
    </row>
    <row r="340" spans="1:10" ht="27" customHeight="1" x14ac:dyDescent="0.25">
      <c r="A340" s="27" t="s">
        <v>799</v>
      </c>
      <c r="B340" s="20" t="s">
        <v>20</v>
      </c>
      <c r="C340" s="20" t="s">
        <v>800</v>
      </c>
      <c r="D340" s="21" t="s">
        <v>801</v>
      </c>
      <c r="E340" s="20" t="s">
        <v>23</v>
      </c>
      <c r="F340" s="24">
        <f t="shared" si="68"/>
        <v>11232</v>
      </c>
      <c r="G340" s="23">
        <v>16.399999999999999</v>
      </c>
      <c r="H340" s="25">
        <f t="shared" si="65"/>
        <v>184204.79999999999</v>
      </c>
      <c r="I340" s="25">
        <f t="shared" si="66"/>
        <v>21.23</v>
      </c>
      <c r="J340" s="62">
        <f t="shared" si="67"/>
        <v>238455.36</v>
      </c>
    </row>
    <row r="341" spans="1:10" x14ac:dyDescent="0.25">
      <c r="A341" s="27" t="s">
        <v>802</v>
      </c>
      <c r="B341" s="20" t="s">
        <v>20</v>
      </c>
      <c r="C341" s="20" t="s">
        <v>803</v>
      </c>
      <c r="D341" s="21" t="s">
        <v>804</v>
      </c>
      <c r="E341" s="20" t="s">
        <v>23</v>
      </c>
      <c r="F341" s="24">
        <f t="shared" si="68"/>
        <v>11232</v>
      </c>
      <c r="G341" s="23">
        <v>16.47</v>
      </c>
      <c r="H341" s="25">
        <f t="shared" si="65"/>
        <v>184991.04</v>
      </c>
      <c r="I341" s="25">
        <f t="shared" si="66"/>
        <v>21.32</v>
      </c>
      <c r="J341" s="62">
        <f t="shared" si="67"/>
        <v>239466.23999999999</v>
      </c>
    </row>
    <row r="342" spans="1:10" ht="26.4" x14ac:dyDescent="0.25">
      <c r="A342" s="27" t="s">
        <v>805</v>
      </c>
      <c r="B342" s="20" t="s">
        <v>20</v>
      </c>
      <c r="C342" s="20" t="s">
        <v>806</v>
      </c>
      <c r="D342" s="21" t="s">
        <v>807</v>
      </c>
      <c r="E342" s="20" t="s">
        <v>23</v>
      </c>
      <c r="F342" s="24">
        <f t="shared" si="68"/>
        <v>11232</v>
      </c>
      <c r="G342" s="23">
        <v>17.82</v>
      </c>
      <c r="H342" s="25">
        <f t="shared" si="65"/>
        <v>200154.23999999999</v>
      </c>
      <c r="I342" s="25">
        <f t="shared" si="66"/>
        <v>23.07</v>
      </c>
      <c r="J342" s="62">
        <f t="shared" si="67"/>
        <v>259122.24</v>
      </c>
    </row>
    <row r="343" spans="1:10" x14ac:dyDescent="0.25">
      <c r="A343" s="27" t="s">
        <v>808</v>
      </c>
      <c r="B343" s="20" t="s">
        <v>20</v>
      </c>
      <c r="C343" s="20" t="s">
        <v>809</v>
      </c>
      <c r="D343" s="21" t="s">
        <v>810</v>
      </c>
      <c r="E343" s="20" t="s">
        <v>23</v>
      </c>
      <c r="F343" s="24">
        <f t="shared" si="68"/>
        <v>11232</v>
      </c>
      <c r="G343" s="23">
        <v>14.5</v>
      </c>
      <c r="H343" s="25">
        <f t="shared" si="65"/>
        <v>162864</v>
      </c>
      <c r="I343" s="25">
        <f t="shared" si="66"/>
        <v>18.77</v>
      </c>
      <c r="J343" s="62">
        <f t="shared" si="67"/>
        <v>210824.64</v>
      </c>
    </row>
    <row r="344" spans="1:10" x14ac:dyDescent="0.25">
      <c r="A344" s="27" t="s">
        <v>811</v>
      </c>
      <c r="B344" s="20" t="s">
        <v>20</v>
      </c>
      <c r="C344" s="20" t="s">
        <v>812</v>
      </c>
      <c r="D344" s="21" t="s">
        <v>813</v>
      </c>
      <c r="E344" s="20" t="s">
        <v>23</v>
      </c>
      <c r="F344" s="24">
        <f>16*(234*12)</f>
        <v>44928</v>
      </c>
      <c r="G344" s="23">
        <v>22.46</v>
      </c>
      <c r="H344" s="25">
        <f t="shared" si="65"/>
        <v>1009082.88</v>
      </c>
      <c r="I344" s="25">
        <f t="shared" si="66"/>
        <v>29.08</v>
      </c>
      <c r="J344" s="62">
        <f t="shared" si="67"/>
        <v>1306506.24</v>
      </c>
    </row>
    <row r="345" spans="1:10" x14ac:dyDescent="0.25">
      <c r="A345" s="27" t="s">
        <v>814</v>
      </c>
      <c r="B345" s="20" t="s">
        <v>20</v>
      </c>
      <c r="C345" s="20" t="s">
        <v>815</v>
      </c>
      <c r="D345" s="21" t="s">
        <v>816</v>
      </c>
      <c r="E345" s="20" t="s">
        <v>23</v>
      </c>
      <c r="F345" s="24">
        <f>16*(234*12)</f>
        <v>44928</v>
      </c>
      <c r="G345" s="23">
        <v>24.08</v>
      </c>
      <c r="H345" s="25">
        <f t="shared" si="65"/>
        <v>1081866.24</v>
      </c>
      <c r="I345" s="25">
        <f t="shared" si="66"/>
        <v>31.18</v>
      </c>
      <c r="J345" s="62">
        <f t="shared" si="67"/>
        <v>1400855.04</v>
      </c>
    </row>
    <row r="346" spans="1:10" x14ac:dyDescent="0.25">
      <c r="A346" s="65" t="s">
        <v>784</v>
      </c>
      <c r="B346" s="66"/>
      <c r="C346" s="66"/>
      <c r="D346" s="66"/>
      <c r="E346" s="66"/>
      <c r="F346" s="66"/>
      <c r="G346" s="66"/>
      <c r="H346" s="66"/>
      <c r="I346" s="67"/>
      <c r="J346" s="63">
        <f>SUM(J335:J345)</f>
        <v>7512328.3200000003</v>
      </c>
    </row>
    <row r="347" spans="1:10" x14ac:dyDescent="0.25">
      <c r="A347" s="27"/>
      <c r="B347" s="28"/>
      <c r="C347" s="28"/>
      <c r="D347" s="29"/>
      <c r="E347" s="28"/>
      <c r="F347" s="30"/>
      <c r="G347" s="31"/>
      <c r="H347" s="31"/>
      <c r="I347" s="31"/>
      <c r="J347" s="31"/>
    </row>
    <row r="348" spans="1:10" x14ac:dyDescent="0.25">
      <c r="A348" s="14">
        <v>13</v>
      </c>
      <c r="B348" s="38" t="s">
        <v>817</v>
      </c>
      <c r="C348" s="16"/>
      <c r="D348" s="17"/>
      <c r="E348" s="16"/>
      <c r="F348" s="18"/>
      <c r="G348" s="19"/>
      <c r="H348" s="19"/>
      <c r="I348" s="19"/>
      <c r="J348" s="19"/>
    </row>
    <row r="349" spans="1:10" ht="26.4" x14ac:dyDescent="0.25">
      <c r="A349" s="20" t="s">
        <v>818</v>
      </c>
      <c r="B349" s="20" t="s">
        <v>212</v>
      </c>
      <c r="C349" s="20">
        <v>5212556</v>
      </c>
      <c r="D349" s="21" t="s">
        <v>819</v>
      </c>
      <c r="E349" s="20" t="s">
        <v>820</v>
      </c>
      <c r="F349" s="22">
        <v>1800</v>
      </c>
      <c r="G349" s="23">
        <v>1.43</v>
      </c>
      <c r="H349" s="25">
        <f t="shared" ref="H349:H376" si="69">ROUND(F349*G349,2)</f>
        <v>2574</v>
      </c>
      <c r="I349" s="25">
        <f t="shared" ref="I349:I376" si="70">ROUND(G349*(1+$J$4),2)</f>
        <v>1.85</v>
      </c>
      <c r="J349" s="62">
        <f t="shared" ref="J349:J376" si="71">ROUND(F349*I349,2)</f>
        <v>3330</v>
      </c>
    </row>
    <row r="350" spans="1:10" x14ac:dyDescent="0.25">
      <c r="A350" s="20" t="s">
        <v>821</v>
      </c>
      <c r="B350" s="20" t="s">
        <v>212</v>
      </c>
      <c r="C350" s="20">
        <v>5213424</v>
      </c>
      <c r="D350" s="21" t="s">
        <v>822</v>
      </c>
      <c r="E350" s="20" t="s">
        <v>823</v>
      </c>
      <c r="F350" s="22">
        <v>500</v>
      </c>
      <c r="G350" s="23">
        <v>506.32</v>
      </c>
      <c r="H350" s="25">
        <f t="shared" si="69"/>
        <v>253160</v>
      </c>
      <c r="I350" s="25">
        <f t="shared" si="70"/>
        <v>655.53</v>
      </c>
      <c r="J350" s="62">
        <f t="shared" si="71"/>
        <v>327765</v>
      </c>
    </row>
    <row r="351" spans="1:10" x14ac:dyDescent="0.25">
      <c r="A351" s="20" t="s">
        <v>824</v>
      </c>
      <c r="B351" s="20" t="s">
        <v>212</v>
      </c>
      <c r="C351" s="20">
        <v>5213423</v>
      </c>
      <c r="D351" s="21" t="s">
        <v>825</v>
      </c>
      <c r="E351" s="20" t="s">
        <v>823</v>
      </c>
      <c r="F351" s="22">
        <v>1000</v>
      </c>
      <c r="G351" s="23">
        <v>439.79</v>
      </c>
      <c r="H351" s="25">
        <f t="shared" si="69"/>
        <v>439790</v>
      </c>
      <c r="I351" s="25">
        <f t="shared" si="70"/>
        <v>569.4</v>
      </c>
      <c r="J351" s="62">
        <f t="shared" si="71"/>
        <v>569400</v>
      </c>
    </row>
    <row r="352" spans="1:10" x14ac:dyDescent="0.25">
      <c r="A352" s="20" t="s">
        <v>826</v>
      </c>
      <c r="B352" s="20" t="s">
        <v>212</v>
      </c>
      <c r="C352" s="20">
        <v>5213422</v>
      </c>
      <c r="D352" s="21" t="s">
        <v>827</v>
      </c>
      <c r="E352" s="20" t="s">
        <v>823</v>
      </c>
      <c r="F352" s="22">
        <v>1000</v>
      </c>
      <c r="G352" s="23">
        <v>413.18</v>
      </c>
      <c r="H352" s="25">
        <f t="shared" si="69"/>
        <v>413180</v>
      </c>
      <c r="I352" s="25">
        <f t="shared" si="70"/>
        <v>534.94000000000005</v>
      </c>
      <c r="J352" s="62">
        <f t="shared" si="71"/>
        <v>534940</v>
      </c>
    </row>
    <row r="353" spans="1:10" ht="26.4" x14ac:dyDescent="0.25">
      <c r="A353" s="20" t="s">
        <v>828</v>
      </c>
      <c r="B353" s="20" t="s">
        <v>212</v>
      </c>
      <c r="C353" s="20">
        <v>5213425</v>
      </c>
      <c r="D353" s="21" t="s">
        <v>829</v>
      </c>
      <c r="E353" s="20" t="s">
        <v>823</v>
      </c>
      <c r="F353" s="22">
        <v>2000</v>
      </c>
      <c r="G353" s="23">
        <v>477.97</v>
      </c>
      <c r="H353" s="25">
        <f t="shared" si="69"/>
        <v>955940</v>
      </c>
      <c r="I353" s="25">
        <f t="shared" si="70"/>
        <v>618.83000000000004</v>
      </c>
      <c r="J353" s="62">
        <f t="shared" si="71"/>
        <v>1237660</v>
      </c>
    </row>
    <row r="354" spans="1:10" ht="26.4" x14ac:dyDescent="0.25">
      <c r="A354" s="20" t="s">
        <v>830</v>
      </c>
      <c r="B354" s="20" t="s">
        <v>212</v>
      </c>
      <c r="C354" s="20">
        <v>5213426</v>
      </c>
      <c r="D354" s="21" t="s">
        <v>831</v>
      </c>
      <c r="E354" s="20" t="s">
        <v>823</v>
      </c>
      <c r="F354" s="22">
        <v>1500</v>
      </c>
      <c r="G354" s="23">
        <v>544.49</v>
      </c>
      <c r="H354" s="25">
        <f t="shared" si="69"/>
        <v>816735</v>
      </c>
      <c r="I354" s="25">
        <f t="shared" si="70"/>
        <v>704.95</v>
      </c>
      <c r="J354" s="62">
        <f t="shared" si="71"/>
        <v>1057425</v>
      </c>
    </row>
    <row r="355" spans="1:10" ht="26.4" x14ac:dyDescent="0.25">
      <c r="A355" s="20" t="s">
        <v>832</v>
      </c>
      <c r="B355" s="20" t="s">
        <v>212</v>
      </c>
      <c r="C355" s="20">
        <v>5213486</v>
      </c>
      <c r="D355" s="21" t="s">
        <v>833</v>
      </c>
      <c r="E355" s="20" t="s">
        <v>823</v>
      </c>
      <c r="F355" s="22">
        <v>1500</v>
      </c>
      <c r="G355" s="23">
        <v>731.32</v>
      </c>
      <c r="H355" s="25">
        <f t="shared" si="69"/>
        <v>1096980</v>
      </c>
      <c r="I355" s="25">
        <f t="shared" si="70"/>
        <v>946.84</v>
      </c>
      <c r="J355" s="62">
        <f t="shared" si="71"/>
        <v>1420260</v>
      </c>
    </row>
    <row r="356" spans="1:10" ht="26.4" x14ac:dyDescent="0.25">
      <c r="A356" s="20" t="s">
        <v>834</v>
      </c>
      <c r="B356" s="20" t="s">
        <v>212</v>
      </c>
      <c r="C356" s="20">
        <v>5213487</v>
      </c>
      <c r="D356" s="21" t="s">
        <v>835</v>
      </c>
      <c r="E356" s="20" t="s">
        <v>823</v>
      </c>
      <c r="F356" s="22">
        <v>1000</v>
      </c>
      <c r="G356" s="23">
        <v>797.84</v>
      </c>
      <c r="H356" s="25">
        <f t="shared" si="69"/>
        <v>797840</v>
      </c>
      <c r="I356" s="25">
        <f t="shared" si="70"/>
        <v>1032.96</v>
      </c>
      <c r="J356" s="62">
        <f t="shared" si="71"/>
        <v>1032960</v>
      </c>
    </row>
    <row r="357" spans="1:10" ht="26.4" x14ac:dyDescent="0.25">
      <c r="A357" s="20" t="s">
        <v>836</v>
      </c>
      <c r="B357" s="20" t="s">
        <v>212</v>
      </c>
      <c r="C357" s="20">
        <v>5213488</v>
      </c>
      <c r="D357" s="21" t="s">
        <v>837</v>
      </c>
      <c r="E357" s="20" t="s">
        <v>823</v>
      </c>
      <c r="F357" s="22">
        <v>500</v>
      </c>
      <c r="G357" s="23">
        <v>900.79</v>
      </c>
      <c r="H357" s="25">
        <f t="shared" si="69"/>
        <v>450395</v>
      </c>
      <c r="I357" s="25">
        <f t="shared" si="70"/>
        <v>1166.25</v>
      </c>
      <c r="J357" s="62">
        <f t="shared" si="71"/>
        <v>583125</v>
      </c>
    </row>
    <row r="358" spans="1:10" x14ac:dyDescent="0.25">
      <c r="A358" s="20" t="s">
        <v>838</v>
      </c>
      <c r="B358" s="20" t="s">
        <v>212</v>
      </c>
      <c r="C358" s="20">
        <v>5213363</v>
      </c>
      <c r="D358" s="21" t="s">
        <v>839</v>
      </c>
      <c r="E358" s="20" t="s">
        <v>823</v>
      </c>
      <c r="F358" s="22">
        <v>1000</v>
      </c>
      <c r="G358" s="23">
        <v>31.85</v>
      </c>
      <c r="H358" s="25">
        <f t="shared" si="69"/>
        <v>31850</v>
      </c>
      <c r="I358" s="25">
        <f t="shared" si="70"/>
        <v>41.24</v>
      </c>
      <c r="J358" s="62">
        <f t="shared" si="71"/>
        <v>41240</v>
      </c>
    </row>
    <row r="359" spans="1:10" x14ac:dyDescent="0.25">
      <c r="A359" s="20" t="s">
        <v>840</v>
      </c>
      <c r="B359" s="20" t="s">
        <v>212</v>
      </c>
      <c r="C359" s="20">
        <v>5213830</v>
      </c>
      <c r="D359" s="21" t="s">
        <v>841</v>
      </c>
      <c r="E359" s="20" t="s">
        <v>823</v>
      </c>
      <c r="F359" s="22">
        <v>5000</v>
      </c>
      <c r="G359" s="23">
        <v>3.64</v>
      </c>
      <c r="H359" s="25">
        <f t="shared" si="69"/>
        <v>18200</v>
      </c>
      <c r="I359" s="25">
        <f t="shared" si="70"/>
        <v>4.71</v>
      </c>
      <c r="J359" s="62">
        <f t="shared" si="71"/>
        <v>23550</v>
      </c>
    </row>
    <row r="360" spans="1:10" ht="26.4" x14ac:dyDescent="0.25">
      <c r="A360" s="20" t="s">
        <v>842</v>
      </c>
      <c r="B360" s="20" t="s">
        <v>212</v>
      </c>
      <c r="C360" s="20">
        <v>5213831</v>
      </c>
      <c r="D360" s="21" t="s">
        <v>843</v>
      </c>
      <c r="E360" s="20" t="s">
        <v>823</v>
      </c>
      <c r="F360" s="22">
        <v>500</v>
      </c>
      <c r="G360" s="23">
        <v>39.47</v>
      </c>
      <c r="H360" s="25">
        <f t="shared" si="69"/>
        <v>19735</v>
      </c>
      <c r="I360" s="25">
        <f t="shared" si="70"/>
        <v>51.1</v>
      </c>
      <c r="J360" s="62">
        <f t="shared" si="71"/>
        <v>25550</v>
      </c>
    </row>
    <row r="361" spans="1:10" x14ac:dyDescent="0.25">
      <c r="A361" s="20" t="s">
        <v>844</v>
      </c>
      <c r="B361" s="20" t="s">
        <v>212</v>
      </c>
      <c r="C361" s="20">
        <v>5213869</v>
      </c>
      <c r="D361" s="21" t="s">
        <v>845</v>
      </c>
      <c r="E361" s="20" t="s">
        <v>846</v>
      </c>
      <c r="F361" s="22">
        <v>20</v>
      </c>
      <c r="G361" s="23">
        <v>1459.3</v>
      </c>
      <c r="H361" s="25">
        <f t="shared" si="69"/>
        <v>29186</v>
      </c>
      <c r="I361" s="25">
        <f t="shared" si="70"/>
        <v>1889.36</v>
      </c>
      <c r="J361" s="62">
        <f t="shared" si="71"/>
        <v>37787.199999999997</v>
      </c>
    </row>
    <row r="362" spans="1:10" x14ac:dyDescent="0.25">
      <c r="A362" s="20" t="s">
        <v>847</v>
      </c>
      <c r="B362" s="20" t="s">
        <v>212</v>
      </c>
      <c r="C362" s="20">
        <v>5213870</v>
      </c>
      <c r="D362" s="21" t="s">
        <v>848</v>
      </c>
      <c r="E362" s="20" t="s">
        <v>846</v>
      </c>
      <c r="F362" s="22">
        <v>20</v>
      </c>
      <c r="G362" s="23">
        <v>1944.61</v>
      </c>
      <c r="H362" s="25">
        <f t="shared" si="69"/>
        <v>38892.199999999997</v>
      </c>
      <c r="I362" s="25">
        <f t="shared" si="70"/>
        <v>2517.69</v>
      </c>
      <c r="J362" s="62">
        <f t="shared" si="71"/>
        <v>50353.8</v>
      </c>
    </row>
    <row r="363" spans="1:10" x14ac:dyDescent="0.25">
      <c r="A363" s="20" t="s">
        <v>849</v>
      </c>
      <c r="B363" s="20" t="s">
        <v>212</v>
      </c>
      <c r="C363" s="20">
        <v>5213871</v>
      </c>
      <c r="D363" s="21" t="s">
        <v>850</v>
      </c>
      <c r="E363" s="20" t="s">
        <v>846</v>
      </c>
      <c r="F363" s="22">
        <v>20</v>
      </c>
      <c r="G363" s="23">
        <v>2007.51</v>
      </c>
      <c r="H363" s="25">
        <f t="shared" si="69"/>
        <v>40150.199999999997</v>
      </c>
      <c r="I363" s="25">
        <f t="shared" si="70"/>
        <v>2599.12</v>
      </c>
      <c r="J363" s="62">
        <f t="shared" si="71"/>
        <v>51982.400000000001</v>
      </c>
    </row>
    <row r="364" spans="1:10" x14ac:dyDescent="0.25">
      <c r="A364" s="20" t="s">
        <v>851</v>
      </c>
      <c r="B364" s="20" t="s">
        <v>212</v>
      </c>
      <c r="C364" s="20">
        <v>5213872</v>
      </c>
      <c r="D364" s="21" t="s">
        <v>852</v>
      </c>
      <c r="E364" s="20" t="s">
        <v>846</v>
      </c>
      <c r="F364" s="22">
        <v>10</v>
      </c>
      <c r="G364" s="23">
        <v>3178.73</v>
      </c>
      <c r="H364" s="25">
        <f t="shared" si="69"/>
        <v>31787.3</v>
      </c>
      <c r="I364" s="25">
        <f t="shared" si="70"/>
        <v>4115.5</v>
      </c>
      <c r="J364" s="62">
        <f t="shared" si="71"/>
        <v>41155</v>
      </c>
    </row>
    <row r="365" spans="1:10" x14ac:dyDescent="0.25">
      <c r="A365" s="20" t="s">
        <v>853</v>
      </c>
      <c r="B365" s="20" t="s">
        <v>212</v>
      </c>
      <c r="C365" s="20">
        <v>5213867</v>
      </c>
      <c r="D365" s="21" t="s">
        <v>854</v>
      </c>
      <c r="E365" s="20" t="s">
        <v>846</v>
      </c>
      <c r="F365" s="22">
        <v>20</v>
      </c>
      <c r="G365" s="23">
        <v>340.18</v>
      </c>
      <c r="H365" s="25">
        <f t="shared" si="69"/>
        <v>6803.6</v>
      </c>
      <c r="I365" s="25">
        <f t="shared" si="70"/>
        <v>440.43</v>
      </c>
      <c r="J365" s="62">
        <f t="shared" si="71"/>
        <v>8808.6</v>
      </c>
    </row>
    <row r="366" spans="1:10" ht="26.4" x14ac:dyDescent="0.25">
      <c r="A366" s="20" t="s">
        <v>855</v>
      </c>
      <c r="B366" s="20" t="s">
        <v>212</v>
      </c>
      <c r="C366" s="20">
        <v>5213863</v>
      </c>
      <c r="D366" s="21" t="s">
        <v>856</v>
      </c>
      <c r="E366" s="20" t="s">
        <v>846</v>
      </c>
      <c r="F366" s="22">
        <v>2000</v>
      </c>
      <c r="G366" s="23">
        <v>273.95999999999998</v>
      </c>
      <c r="H366" s="25">
        <f t="shared" si="69"/>
        <v>547920</v>
      </c>
      <c r="I366" s="25">
        <f t="shared" si="70"/>
        <v>354.7</v>
      </c>
      <c r="J366" s="62">
        <f t="shared" si="71"/>
        <v>709400</v>
      </c>
    </row>
    <row r="367" spans="1:10" ht="26.4" x14ac:dyDescent="0.25">
      <c r="A367" s="20" t="s">
        <v>857</v>
      </c>
      <c r="B367" s="20" t="s">
        <v>212</v>
      </c>
      <c r="C367" s="20">
        <v>5213864</v>
      </c>
      <c r="D367" s="21" t="s">
        <v>858</v>
      </c>
      <c r="E367" s="20" t="s">
        <v>846</v>
      </c>
      <c r="F367" s="22">
        <v>2000</v>
      </c>
      <c r="G367" s="23">
        <v>291.70999999999998</v>
      </c>
      <c r="H367" s="25">
        <f t="shared" si="69"/>
        <v>583420</v>
      </c>
      <c r="I367" s="25">
        <f t="shared" si="70"/>
        <v>377.68</v>
      </c>
      <c r="J367" s="62">
        <f t="shared" si="71"/>
        <v>755360</v>
      </c>
    </row>
    <row r="368" spans="1:10" ht="26.4" x14ac:dyDescent="0.25">
      <c r="A368" s="20" t="s">
        <v>859</v>
      </c>
      <c r="B368" s="20" t="s">
        <v>212</v>
      </c>
      <c r="C368" s="20">
        <v>5213865</v>
      </c>
      <c r="D368" s="21" t="s">
        <v>860</v>
      </c>
      <c r="E368" s="20" t="s">
        <v>846</v>
      </c>
      <c r="F368" s="22">
        <v>2000</v>
      </c>
      <c r="G368" s="23">
        <v>309.60000000000002</v>
      </c>
      <c r="H368" s="25">
        <f t="shared" si="69"/>
        <v>619200</v>
      </c>
      <c r="I368" s="25">
        <f t="shared" si="70"/>
        <v>400.84</v>
      </c>
      <c r="J368" s="62">
        <f t="shared" si="71"/>
        <v>801680</v>
      </c>
    </row>
    <row r="369" spans="1:10" ht="26.4" x14ac:dyDescent="0.25">
      <c r="A369" s="20" t="s">
        <v>861</v>
      </c>
      <c r="B369" s="20" t="s">
        <v>212</v>
      </c>
      <c r="C369" s="20">
        <v>5213866</v>
      </c>
      <c r="D369" s="21" t="s">
        <v>862</v>
      </c>
      <c r="E369" s="20" t="s">
        <v>846</v>
      </c>
      <c r="F369" s="22">
        <v>2000</v>
      </c>
      <c r="G369" s="23">
        <v>351.46</v>
      </c>
      <c r="H369" s="25">
        <f t="shared" si="69"/>
        <v>702920</v>
      </c>
      <c r="I369" s="25">
        <f t="shared" si="70"/>
        <v>455.04</v>
      </c>
      <c r="J369" s="62">
        <f t="shared" si="71"/>
        <v>910080</v>
      </c>
    </row>
    <row r="370" spans="1:10" ht="26.4" x14ac:dyDescent="0.25">
      <c r="A370" s="20" t="s">
        <v>863</v>
      </c>
      <c r="B370" s="20" t="s">
        <v>212</v>
      </c>
      <c r="C370" s="20">
        <v>5213855</v>
      </c>
      <c r="D370" s="21" t="s">
        <v>864</v>
      </c>
      <c r="E370" s="20" t="s">
        <v>846</v>
      </c>
      <c r="F370" s="22">
        <v>3000</v>
      </c>
      <c r="G370" s="23">
        <v>246.04</v>
      </c>
      <c r="H370" s="25">
        <f t="shared" si="69"/>
        <v>738120</v>
      </c>
      <c r="I370" s="25">
        <f t="shared" si="70"/>
        <v>318.55</v>
      </c>
      <c r="J370" s="62">
        <f t="shared" si="71"/>
        <v>955650</v>
      </c>
    </row>
    <row r="371" spans="1:10" ht="26.4" x14ac:dyDescent="0.25">
      <c r="A371" s="20" t="s">
        <v>865</v>
      </c>
      <c r="B371" s="20" t="s">
        <v>212</v>
      </c>
      <c r="C371" s="20">
        <v>5213856</v>
      </c>
      <c r="D371" s="21" t="s">
        <v>866</v>
      </c>
      <c r="E371" s="20" t="s">
        <v>846</v>
      </c>
      <c r="F371" s="22">
        <v>500</v>
      </c>
      <c r="G371" s="23">
        <v>255.25</v>
      </c>
      <c r="H371" s="25">
        <f t="shared" si="69"/>
        <v>127625</v>
      </c>
      <c r="I371" s="25">
        <f t="shared" si="70"/>
        <v>330.47</v>
      </c>
      <c r="J371" s="62">
        <f t="shared" si="71"/>
        <v>165235</v>
      </c>
    </row>
    <row r="372" spans="1:10" ht="26.4" x14ac:dyDescent="0.25">
      <c r="A372" s="20" t="s">
        <v>867</v>
      </c>
      <c r="B372" s="20" t="s">
        <v>212</v>
      </c>
      <c r="C372" s="20">
        <v>5213859</v>
      </c>
      <c r="D372" s="21" t="s">
        <v>868</v>
      </c>
      <c r="E372" s="20" t="s">
        <v>846</v>
      </c>
      <c r="F372" s="22">
        <v>500</v>
      </c>
      <c r="G372" s="23">
        <v>270.27</v>
      </c>
      <c r="H372" s="25">
        <f t="shared" si="69"/>
        <v>135135</v>
      </c>
      <c r="I372" s="25">
        <f t="shared" si="70"/>
        <v>349.92</v>
      </c>
      <c r="J372" s="62">
        <f t="shared" si="71"/>
        <v>174960</v>
      </c>
    </row>
    <row r="373" spans="1:10" ht="26.4" x14ac:dyDescent="0.25">
      <c r="A373" s="20" t="s">
        <v>869</v>
      </c>
      <c r="B373" s="20" t="s">
        <v>212</v>
      </c>
      <c r="C373" s="20">
        <v>5213860</v>
      </c>
      <c r="D373" s="21" t="s">
        <v>870</v>
      </c>
      <c r="E373" s="20" t="s">
        <v>846</v>
      </c>
      <c r="F373" s="22">
        <v>500</v>
      </c>
      <c r="G373" s="23">
        <v>279.44</v>
      </c>
      <c r="H373" s="25">
        <f t="shared" si="69"/>
        <v>139720</v>
      </c>
      <c r="I373" s="25">
        <f t="shared" si="70"/>
        <v>361.79</v>
      </c>
      <c r="J373" s="62">
        <f t="shared" si="71"/>
        <v>180895</v>
      </c>
    </row>
    <row r="374" spans="1:10" x14ac:dyDescent="0.25">
      <c r="A374" s="20" t="s">
        <v>871</v>
      </c>
      <c r="B374" s="20" t="s">
        <v>212</v>
      </c>
      <c r="C374" s="20">
        <v>5219546</v>
      </c>
      <c r="D374" s="21" t="s">
        <v>872</v>
      </c>
      <c r="E374" s="20" t="s">
        <v>846</v>
      </c>
      <c r="F374" s="22">
        <v>4000</v>
      </c>
      <c r="G374" s="23">
        <v>209.75</v>
      </c>
      <c r="H374" s="25">
        <f t="shared" si="69"/>
        <v>839000</v>
      </c>
      <c r="I374" s="25">
        <f t="shared" si="70"/>
        <v>271.56</v>
      </c>
      <c r="J374" s="62">
        <f t="shared" si="71"/>
        <v>1086240</v>
      </c>
    </row>
    <row r="375" spans="1:10" ht="26.4" x14ac:dyDescent="0.25">
      <c r="A375" s="20" t="s">
        <v>873</v>
      </c>
      <c r="B375" s="20" t="s">
        <v>212</v>
      </c>
      <c r="C375" s="20">
        <v>5216111</v>
      </c>
      <c r="D375" s="21" t="s">
        <v>874</v>
      </c>
      <c r="E375" s="20" t="s">
        <v>846</v>
      </c>
      <c r="F375" s="22">
        <v>6000</v>
      </c>
      <c r="G375" s="23">
        <v>89.87</v>
      </c>
      <c r="H375" s="25">
        <f t="shared" si="69"/>
        <v>539220</v>
      </c>
      <c r="I375" s="25">
        <f t="shared" si="70"/>
        <v>116.35</v>
      </c>
      <c r="J375" s="62">
        <f t="shared" si="71"/>
        <v>698100</v>
      </c>
    </row>
    <row r="376" spans="1:10" ht="92.4" x14ac:dyDescent="0.25">
      <c r="A376" s="20" t="s">
        <v>875</v>
      </c>
      <c r="B376" s="20" t="s">
        <v>20</v>
      </c>
      <c r="C376" s="20" t="s">
        <v>876</v>
      </c>
      <c r="D376" s="21" t="s">
        <v>877</v>
      </c>
      <c r="E376" s="20" t="s">
        <v>846</v>
      </c>
      <c r="F376" s="22">
        <v>1000</v>
      </c>
      <c r="G376" s="23">
        <v>1984.3</v>
      </c>
      <c r="H376" s="25">
        <f t="shared" si="69"/>
        <v>1984300</v>
      </c>
      <c r="I376" s="25">
        <f t="shared" si="70"/>
        <v>2569.0700000000002</v>
      </c>
      <c r="J376" s="62">
        <f t="shared" si="71"/>
        <v>2569070</v>
      </c>
    </row>
    <row r="377" spans="1:10" x14ac:dyDescent="0.25">
      <c r="A377" s="65" t="s">
        <v>878</v>
      </c>
      <c r="B377" s="66"/>
      <c r="C377" s="66"/>
      <c r="D377" s="66"/>
      <c r="E377" s="66"/>
      <c r="F377" s="66"/>
      <c r="G377" s="66"/>
      <c r="H377" s="66"/>
      <c r="I377" s="67"/>
      <c r="J377" s="63">
        <f>SUM(J349:J376)</f>
        <v>16053962</v>
      </c>
    </row>
    <row r="378" spans="1:10" x14ac:dyDescent="0.25">
      <c r="A378" s="27"/>
      <c r="B378" s="28"/>
      <c r="C378" s="28"/>
      <c r="D378" s="29"/>
      <c r="E378" s="28"/>
      <c r="F378" s="30"/>
      <c r="G378" s="31"/>
      <c r="H378" s="31"/>
      <c r="I378" s="31"/>
      <c r="J378" s="31"/>
    </row>
    <row r="379" spans="1:10" x14ac:dyDescent="0.25">
      <c r="A379" s="14">
        <v>14</v>
      </c>
      <c r="B379" s="38" t="s">
        <v>879</v>
      </c>
      <c r="C379" s="16"/>
      <c r="D379" s="17"/>
      <c r="E379" s="16"/>
      <c r="F379" s="18"/>
      <c r="G379" s="19"/>
      <c r="H379" s="19"/>
      <c r="I379" s="19"/>
      <c r="J379" s="19"/>
    </row>
    <row r="380" spans="1:10" x14ac:dyDescent="0.25">
      <c r="A380" s="20" t="s">
        <v>818</v>
      </c>
      <c r="B380" s="20" t="s">
        <v>29</v>
      </c>
      <c r="C380" s="20" t="s">
        <v>880</v>
      </c>
      <c r="D380" s="43" t="s">
        <v>881</v>
      </c>
      <c r="E380" s="44" t="s">
        <v>882</v>
      </c>
      <c r="F380" s="45">
        <v>2E-3</v>
      </c>
      <c r="G380" s="23">
        <v>323028010</v>
      </c>
      <c r="H380" s="23">
        <f>F380*G380</f>
        <v>646056.02</v>
      </c>
      <c r="I380" s="23">
        <f>H380</f>
        <v>646056.02</v>
      </c>
      <c r="J380" s="61">
        <f>I380</f>
        <v>646056.02</v>
      </c>
    </row>
    <row r="381" spans="1:10" x14ac:dyDescent="0.25">
      <c r="A381" s="65" t="s">
        <v>883</v>
      </c>
      <c r="B381" s="66"/>
      <c r="C381" s="66"/>
      <c r="D381" s="66"/>
      <c r="E381" s="66"/>
      <c r="F381" s="66"/>
      <c r="G381" s="66"/>
      <c r="H381" s="66"/>
      <c r="I381" s="67"/>
      <c r="J381" s="26">
        <f>SUM(J380)</f>
        <v>646056.02</v>
      </c>
    </row>
    <row r="382" spans="1:10" x14ac:dyDescent="0.25">
      <c r="G382" s="42"/>
    </row>
    <row r="383" spans="1:10" x14ac:dyDescent="0.25">
      <c r="G383" s="42"/>
    </row>
    <row r="384" spans="1:10" x14ac:dyDescent="0.25">
      <c r="A384" s="68" t="s">
        <v>884</v>
      </c>
      <c r="B384" s="69"/>
      <c r="C384" s="69"/>
      <c r="D384" s="69"/>
      <c r="E384" s="69"/>
      <c r="F384" s="69"/>
      <c r="G384" s="69"/>
      <c r="H384" s="69"/>
      <c r="I384" s="70"/>
      <c r="J384" s="47">
        <f>SUM(J6:J381)/2</f>
        <v>323730000</v>
      </c>
    </row>
    <row r="386" spans="1:10" x14ac:dyDescent="0.25">
      <c r="A386" s="1"/>
      <c r="B386" s="1"/>
      <c r="C386" s="1"/>
      <c r="F386" s="64" t="s">
        <v>885</v>
      </c>
      <c r="G386" s="64"/>
      <c r="H386" s="64"/>
      <c r="J386" s="55"/>
    </row>
    <row r="387" spans="1:10" x14ac:dyDescent="0.25">
      <c r="A387" s="1"/>
      <c r="B387" s="1"/>
      <c r="C387" s="1"/>
      <c r="F387" s="48" t="s">
        <v>886</v>
      </c>
      <c r="G387" s="49" t="s">
        <v>887</v>
      </c>
      <c r="H387" s="50" t="s">
        <v>888</v>
      </c>
      <c r="J387" s="51"/>
    </row>
    <row r="388" spans="1:10" x14ac:dyDescent="0.25">
      <c r="F388" s="52" t="s">
        <v>15</v>
      </c>
      <c r="G388" s="53" t="s">
        <v>889</v>
      </c>
      <c r="H388" s="54">
        <v>44378</v>
      </c>
      <c r="J388" s="59"/>
    </row>
    <row r="389" spans="1:10" x14ac:dyDescent="0.25">
      <c r="F389" s="52" t="s">
        <v>141</v>
      </c>
      <c r="G389" s="53" t="s">
        <v>889</v>
      </c>
      <c r="H389" s="54">
        <v>44409</v>
      </c>
    </row>
    <row r="390" spans="1:10" x14ac:dyDescent="0.25">
      <c r="F390" s="52" t="s">
        <v>29</v>
      </c>
      <c r="G390" s="53" t="s">
        <v>889</v>
      </c>
      <c r="H390" s="54">
        <v>44378</v>
      </c>
    </row>
    <row r="391" spans="1:10" x14ac:dyDescent="0.25">
      <c r="F391" s="52" t="s">
        <v>890</v>
      </c>
      <c r="G391" s="53" t="s">
        <v>889</v>
      </c>
      <c r="H391" s="54">
        <v>44287</v>
      </c>
      <c r="J391" s="51"/>
    </row>
    <row r="392" spans="1:10" x14ac:dyDescent="0.25">
      <c r="F392" s="52" t="s">
        <v>473</v>
      </c>
      <c r="G392" s="53" t="s">
        <v>889</v>
      </c>
      <c r="H392" s="54">
        <v>44409</v>
      </c>
    </row>
  </sheetData>
  <autoFilter ref="A5:J384"/>
  <mergeCells count="18">
    <mergeCell ref="A107:I107"/>
    <mergeCell ref="A1:J2"/>
    <mergeCell ref="A3:J3"/>
    <mergeCell ref="A45:I45"/>
    <mergeCell ref="A55:I55"/>
    <mergeCell ref="A88:I88"/>
    <mergeCell ref="F386:H386"/>
    <mergeCell ref="A143:I143"/>
    <mergeCell ref="A189:I189"/>
    <mergeCell ref="A200:I200"/>
    <mergeCell ref="A256:I256"/>
    <mergeCell ref="A272:I272"/>
    <mergeCell ref="A279:I279"/>
    <mergeCell ref="A332:I332"/>
    <mergeCell ref="A346:I346"/>
    <mergeCell ref="A377:I377"/>
    <mergeCell ref="A381:I381"/>
    <mergeCell ref="A384:I384"/>
  </mergeCells>
  <phoneticPr fontId="10" type="noConversion"/>
  <pageMargins left="0.31496062992125984" right="0.31496062992125984" top="0.39370078740157483" bottom="0.39370078740157483" header="0.31496062992125984" footer="0.31496062992125984"/>
  <pageSetup paperSize="9" scale="65" fitToHeight="0" orientation="landscape" horizontalDpi="300" verticalDpi="300" r:id="rId1"/>
  <headerFooter>
    <oddHeader>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User</cp:lastModifiedBy>
  <cp:lastPrinted>2021-11-30T13:41:53Z</cp:lastPrinted>
  <dcterms:created xsi:type="dcterms:W3CDTF">2021-10-06T11:37:20Z</dcterms:created>
  <dcterms:modified xsi:type="dcterms:W3CDTF">2021-12-17T19:59:50Z</dcterms:modified>
</cp:coreProperties>
</file>